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5480" windowHeight="8385"/>
  </bookViews>
  <sheets>
    <sheet name="Sheet1" sheetId="1" r:id="rId1"/>
    <sheet name="Sheet2" sheetId="2" r:id="rId2"/>
    <sheet name="Sheet3" sheetId="3" r:id="rId3"/>
  </sheets>
  <calcPr calcId="144525"/>
  <fileRecoveryPr autoRecover="0"/>
</workbook>
</file>

<file path=xl/calcChain.xml><?xml version="1.0" encoding="utf-8"?>
<calcChain xmlns="http://schemas.openxmlformats.org/spreadsheetml/2006/main">
  <c r="H38" i="1"/>
  <c r="I7" s="1"/>
  <c r="M63" l="1"/>
  <c r="O8" s="1"/>
  <c r="O63"/>
  <c r="H23" l="1"/>
  <c r="I13" l="1"/>
  <c r="I9"/>
  <c r="J9" s="1"/>
  <c r="F31" l="1"/>
  <c r="F33" s="1"/>
  <c r="J7" l="1"/>
  <c r="I8"/>
  <c r="J8" s="1"/>
  <c r="H28"/>
  <c r="I4" l="1"/>
  <c r="J4" s="1"/>
  <c r="G21"/>
  <c r="H21" s="1"/>
  <c r="G20"/>
  <c r="H20" s="1"/>
  <c r="G19"/>
  <c r="H19" s="1"/>
  <c r="G18"/>
  <c r="H18" s="1"/>
  <c r="G17"/>
  <c r="H17" s="1"/>
  <c r="H25" l="1"/>
  <c r="H30" s="1"/>
  <c r="F23" s="1"/>
  <c r="E23" l="1"/>
  <c r="E26"/>
  <c r="E27" s="1"/>
  <c r="F24"/>
  <c r="E24" s="1"/>
  <c r="E25" l="1"/>
  <c r="E28" l="1"/>
  <c r="E29" s="1"/>
  <c r="I5" s="1"/>
  <c r="J5" l="1"/>
  <c r="J6" s="1"/>
  <c r="P62" s="1"/>
  <c r="O62" s="1"/>
  <c r="O65" s="1"/>
  <c r="O9" s="1"/>
</calcChain>
</file>

<file path=xl/sharedStrings.xml><?xml version="1.0" encoding="utf-8"?>
<sst xmlns="http://schemas.openxmlformats.org/spreadsheetml/2006/main" count="101" uniqueCount="83">
  <si>
    <t>سنوات (سال)</t>
  </si>
  <si>
    <t>وضعیت تاهل</t>
  </si>
  <si>
    <t>تعداد فرزند</t>
  </si>
  <si>
    <t>طبقه شغلی</t>
  </si>
  <si>
    <t>رتبه شغلی</t>
  </si>
  <si>
    <t>پایه</t>
  </si>
  <si>
    <t>ساعات ضمن خدمت</t>
  </si>
  <si>
    <t>اخرین مدرک تحصیلی</t>
  </si>
  <si>
    <t>فوق دیپلم</t>
  </si>
  <si>
    <t>حق شغل</t>
  </si>
  <si>
    <t>حق شاغل</t>
  </si>
  <si>
    <t>امتیاز تحصیلات</t>
  </si>
  <si>
    <t>مهارت و توانایی</t>
  </si>
  <si>
    <t>سنوات هرسال</t>
  </si>
  <si>
    <t>تجربه هر سال</t>
  </si>
  <si>
    <t>ضمن خدمت</t>
  </si>
  <si>
    <t>امتیاز حق شاغل</t>
  </si>
  <si>
    <t>دیپلم</t>
  </si>
  <si>
    <t>لیسانس</t>
  </si>
  <si>
    <t>فوق لیسانس</t>
  </si>
  <si>
    <t>دکترا</t>
  </si>
  <si>
    <t>طبقه</t>
  </si>
  <si>
    <t>مقدماتی</t>
  </si>
  <si>
    <t>ارشد</t>
  </si>
  <si>
    <t>خبره</t>
  </si>
  <si>
    <t>عالی</t>
  </si>
  <si>
    <t>زیر دیپلم</t>
  </si>
  <si>
    <t>کمک هزینه عائله مندی</t>
  </si>
  <si>
    <t>کمک هزینه اولاد</t>
  </si>
  <si>
    <t>امتیاز حق شغل</t>
  </si>
  <si>
    <t>e.sariy@mihanmail.ir</t>
  </si>
  <si>
    <t>جمع حق شغل و شاغل</t>
  </si>
  <si>
    <t>-------</t>
  </si>
  <si>
    <t>امتیاز</t>
  </si>
  <si>
    <t>مبلغ به ریال</t>
  </si>
  <si>
    <t>اللهم صلي علي محمد و ال محمد</t>
  </si>
  <si>
    <t>حداکثر امتیاز حق شاغل</t>
  </si>
  <si>
    <t>سنوات (ماه)</t>
  </si>
  <si>
    <t>سنوات مشاغل سرپرستی</t>
  </si>
  <si>
    <t>سنوات مشاغل مدیریتی</t>
  </si>
  <si>
    <t>sum</t>
  </si>
  <si>
    <t>max of sum</t>
  </si>
  <si>
    <t>حداکثر امتیاز قابل محاسبه 10 سال است</t>
  </si>
  <si>
    <t>ت:→ مدیر و معاونین مدارس</t>
  </si>
  <si>
    <t>ت: → رئیس و معاونین اداره</t>
  </si>
  <si>
    <t>فوق العاده شغل</t>
  </si>
  <si>
    <t xml:space="preserve">سنوات خود را تا 1393/01/01 </t>
  </si>
  <si>
    <t>در نظر بگیرید</t>
  </si>
  <si>
    <t>حداکثر اختلاف (ریال)</t>
  </si>
  <si>
    <t>سال 93</t>
  </si>
  <si>
    <t>بخشنامه هایی ابلاغ و اجرا می شود که در این صورت اختلافاتی بین مبالغ این کابرگ و مبالغ حکم بوجود آید</t>
  </si>
  <si>
    <t xml:space="preserve">همکاران و کاربران عزیز کاربرگ در اختیار شما بصورت دستی و با استفاده از معلومات شخصی کوتاه مدت تهیه شده و در این نسخه سعی شده تمام بندهای قانون خدمات کشوری رعایت شود و ممکن است </t>
  </si>
  <si>
    <t>اطلاعات اضافی ( عیدانه!!!)</t>
  </si>
  <si>
    <t>ساعات حق التدریس هفتگی</t>
  </si>
  <si>
    <t>تعداد روزهای مفید ماه</t>
  </si>
  <si>
    <r>
      <t xml:space="preserve">نوع منطقه </t>
    </r>
    <r>
      <rPr>
        <b/>
        <sz val="9"/>
        <color theme="1"/>
        <rFont val="Arial"/>
        <family val="2"/>
        <scheme val="minor"/>
      </rPr>
      <t>(ازلحاظ کسر مالیات)</t>
    </r>
  </si>
  <si>
    <t>عادی</t>
  </si>
  <si>
    <t>محروم</t>
  </si>
  <si>
    <t>تذکر1: ساعات ماهیانه و مبلغ هرساعت حق التدریس بصورت رند محاسبه شده است</t>
  </si>
  <si>
    <t xml:space="preserve">این اطلاعات بصورت آزمایشی </t>
  </si>
  <si>
    <t>بوده و به هیچ عنوان قابل استناد</t>
  </si>
  <si>
    <t>محاسبه تقریبی ارائه گردیده است</t>
  </si>
  <si>
    <r>
      <rPr>
        <b/>
        <sz val="11"/>
        <color theme="1"/>
        <rFont val="Arial"/>
        <family val="2"/>
        <scheme val="minor"/>
      </rPr>
      <t>تعداد روزهای تعطیلی</t>
    </r>
    <r>
      <rPr>
        <b/>
        <sz val="9"/>
        <color theme="1"/>
        <rFont val="Arial"/>
        <family val="2"/>
        <scheme val="minor"/>
      </rPr>
      <t>(جمعه ها)</t>
    </r>
  </si>
  <si>
    <t xml:space="preserve">تذکر2 : از مبلغ حق التدریس نیز فقط مالیات کسر شده و ممکن است کسورات </t>
  </si>
  <si>
    <t>دیگری نیز کسر میشود! که در این کاربرگ لحاظ نشده است</t>
  </si>
  <si>
    <t>همچنین ضریب سال با  افزایش 20 درصدی یعنی 1207 ریال درنظر گرفته شده ( 1207 = 1.2 * 1006 ) . البته ضریب ریالی پس از تعیین و تصویب، قابل استناد است</t>
  </si>
  <si>
    <t xml:space="preserve">نیست و صرفا جهت آشنایی و </t>
  </si>
  <si>
    <t>برای آبان ماه1392 ، روزهای مفید کاری 23 روز اعلام شده است!!!</t>
  </si>
  <si>
    <t>تذکر3 : تعداد روزهای مفید هرماه توسط اداره کل اعلام میشود مثلا در استان س و ب</t>
  </si>
  <si>
    <t>خالص مبلغ حق التدریس</t>
  </si>
  <si>
    <t>designed by : E . Sarikhani</t>
  </si>
  <si>
    <t>مجرد</t>
  </si>
  <si>
    <t>متاهل</t>
  </si>
  <si>
    <t>این فایل قابل استفاده برای همکاران آموزشی است</t>
  </si>
  <si>
    <t>در صورت تغییر ضریب ریالی میتوانید کادر بنفش رنگ بالا سمت راست را اصلاح کنید. در غیر این صورت مبلغ را به هیچ عنوان تغییر ندهید</t>
  </si>
  <si>
    <t>صلوات بر محمد و آل محمد فراموش نشود</t>
  </si>
  <si>
    <t xml:space="preserve">درصورت مفید بودن واستفاده ، لطفا </t>
  </si>
  <si>
    <t xml:space="preserve">همکاران عزیز ستون صورتی! را کامل پر کنید </t>
  </si>
  <si>
    <t>محاسبه مبلغ اضافه کاری (حق التدریس آموزشی) همکاران درسال 93</t>
  </si>
  <si>
    <t xml:space="preserve">جمع ساعات ماهیانه شما !! : </t>
  </si>
  <si>
    <t xml:space="preserve">Golestan - Bandar !!! </t>
  </si>
  <si>
    <t>اختصاصی وبلاگ اخبار آموزش و پرورش</t>
  </si>
  <si>
    <t>akhbar20.blogfa.com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</si>
</sst>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3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Bauhaus Md BT"/>
      <family val="5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3" tint="-0.249977111117893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rgb="FFFF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rgb="FFC00000"/>
      <name val="Arial"/>
      <family val="2"/>
      <scheme val="minor"/>
    </font>
    <font>
      <b/>
      <sz val="18"/>
      <color rgb="FFC0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0"/>
      <color theme="3" tint="-0.249977111117893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sz val="10"/>
      <color theme="3" tint="-0.249977111117893"/>
      <name val="Arial"/>
      <family val="2"/>
      <scheme val="minor"/>
    </font>
    <font>
      <sz val="12"/>
      <color theme="7"/>
      <name val="Aharoni"/>
      <charset val="177"/>
    </font>
    <font>
      <b/>
      <sz val="12"/>
      <color theme="7"/>
      <name val="Arial"/>
      <family val="2"/>
      <scheme val="minor"/>
    </font>
    <font>
      <b/>
      <sz val="8"/>
      <color rgb="FF00B050"/>
      <name val="Arial"/>
      <family val="2"/>
      <scheme val="minor"/>
    </font>
    <font>
      <b/>
      <sz val="10"/>
      <color rgb="FF00B05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sz val="14"/>
      <color rgb="FFFF0000"/>
      <name val="Bauhaus Md BT"/>
      <family val="5"/>
    </font>
    <font>
      <b/>
      <sz val="12"/>
      <color rgb="FFFF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927B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4">
    <xf numFmtId="0" fontId="0" fillId="0" borderId="0" xfId="0"/>
    <xf numFmtId="0" fontId="2" fillId="4" borderId="17" xfId="0" applyFont="1" applyFill="1" applyBorder="1" applyProtection="1">
      <protection hidden="1"/>
    </xf>
    <xf numFmtId="0" fontId="0" fillId="4" borderId="5" xfId="0" applyFill="1" applyBorder="1"/>
    <xf numFmtId="0" fontId="0" fillId="6" borderId="0" xfId="0" applyFill="1"/>
    <xf numFmtId="0" fontId="12" fillId="0" borderId="0" xfId="0" applyFont="1"/>
    <xf numFmtId="3" fontId="14" fillId="3" borderId="5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0" fontId="0" fillId="0" borderId="7" xfId="0" applyFont="1" applyFill="1" applyBorder="1" applyProtection="1">
      <protection hidden="1"/>
    </xf>
    <xf numFmtId="0" fontId="0" fillId="0" borderId="0" xfId="0" applyFont="1" applyFill="1"/>
    <xf numFmtId="0" fontId="0" fillId="0" borderId="8" xfId="0" applyFont="1" applyFill="1" applyBorder="1" applyAlignment="1" applyProtection="1">
      <alignment horizontal="center"/>
      <protection hidden="1"/>
    </xf>
    <xf numFmtId="0" fontId="0" fillId="0" borderId="7" xfId="0" applyFont="1" applyFill="1" applyBorder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165" fontId="0" fillId="0" borderId="0" xfId="0" applyNumberFormat="1" applyFont="1" applyFill="1"/>
    <xf numFmtId="0" fontId="11" fillId="0" borderId="0" xfId="0" applyFont="1" applyFill="1" applyAlignment="1"/>
    <xf numFmtId="0" fontId="0" fillId="0" borderId="8" xfId="0" applyFont="1" applyFill="1" applyBorder="1" applyProtection="1">
      <protection hidden="1"/>
    </xf>
    <xf numFmtId="0" fontId="0" fillId="0" borderId="0" xfId="0" applyFont="1"/>
    <xf numFmtId="0" fontId="0" fillId="0" borderId="22" xfId="0" applyFont="1" applyFill="1" applyBorder="1" applyProtection="1">
      <protection hidden="1"/>
    </xf>
    <xf numFmtId="0" fontId="2" fillId="4" borderId="23" xfId="0" applyFont="1" applyFill="1" applyBorder="1" applyProtection="1">
      <protection hidden="1"/>
    </xf>
    <xf numFmtId="0" fontId="2" fillId="4" borderId="5" xfId="0" applyFont="1" applyFill="1" applyBorder="1" applyAlignment="1"/>
    <xf numFmtId="0" fontId="0" fillId="6" borderId="0" xfId="0" applyFill="1" applyBorder="1" applyAlignment="1"/>
    <xf numFmtId="0" fontId="12" fillId="0" borderId="5" xfId="0" applyFont="1" applyFill="1" applyBorder="1" applyAlignment="1" applyProtection="1">
      <alignment horizontal="center"/>
      <protection hidden="1"/>
    </xf>
    <xf numFmtId="0" fontId="18" fillId="0" borderId="0" xfId="0" applyFont="1" applyFill="1"/>
    <xf numFmtId="0" fontId="6" fillId="6" borderId="0" xfId="0" applyFont="1" applyFill="1" applyBorder="1" applyAlignment="1">
      <alignment horizontal="center"/>
    </xf>
    <xf numFmtId="0" fontId="11" fillId="6" borderId="0" xfId="0" applyFont="1" applyFill="1" applyBorder="1" applyAlignment="1"/>
    <xf numFmtId="0" fontId="3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>
      <alignment horizontal="center"/>
    </xf>
    <xf numFmtId="1" fontId="5" fillId="11" borderId="5" xfId="0" applyNumberFormat="1" applyFont="1" applyFill="1" applyBorder="1" applyAlignment="1" applyProtection="1">
      <alignment horizontal="center"/>
      <protection locked="0"/>
    </xf>
    <xf numFmtId="1" fontId="4" fillId="11" borderId="5" xfId="0" applyNumberFormat="1" applyFont="1" applyFill="1" applyBorder="1" applyAlignment="1" applyProtection="1">
      <alignment horizontal="center"/>
      <protection locked="0" hidden="1"/>
    </xf>
    <xf numFmtId="1" fontId="5" fillId="11" borderId="5" xfId="0" applyNumberFormat="1" applyFont="1" applyFill="1" applyBorder="1" applyAlignment="1" applyProtection="1">
      <alignment horizontal="center"/>
      <protection locked="0" hidden="1"/>
    </xf>
    <xf numFmtId="1" fontId="3" fillId="11" borderId="5" xfId="0" applyNumberFormat="1" applyFont="1" applyFill="1" applyBorder="1" applyAlignment="1" applyProtection="1">
      <alignment horizontal="center" vertical="center"/>
      <protection locked="0" hidden="1"/>
    </xf>
    <xf numFmtId="0" fontId="3" fillId="11" borderId="5" xfId="0" applyFont="1" applyFill="1" applyBorder="1" applyAlignment="1" applyProtection="1">
      <alignment horizontal="center" vertical="center"/>
      <protection locked="0" hidden="1"/>
    </xf>
    <xf numFmtId="1" fontId="3" fillId="11" borderId="5" xfId="0" applyNumberFormat="1" applyFont="1" applyFill="1" applyBorder="1" applyAlignment="1" applyProtection="1">
      <alignment horizontal="center"/>
      <protection locked="0" hidden="1"/>
    </xf>
    <xf numFmtId="0" fontId="6" fillId="11" borderId="5" xfId="0" applyFont="1" applyFill="1" applyBorder="1" applyAlignment="1" applyProtection="1">
      <alignment horizontal="center"/>
      <protection locked="0" hidden="1"/>
    </xf>
    <xf numFmtId="0" fontId="6" fillId="11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20" fillId="0" borderId="0" xfId="0" applyFont="1" applyAlignment="1"/>
    <xf numFmtId="3" fontId="3" fillId="6" borderId="0" xfId="0" applyNumberFormat="1" applyFont="1" applyFill="1" applyBorder="1" applyAlignment="1">
      <alignment vertical="center"/>
    </xf>
    <xf numFmtId="0" fontId="0" fillId="0" borderId="0" xfId="0" applyFill="1"/>
    <xf numFmtId="164" fontId="20" fillId="0" borderId="0" xfId="1" applyFont="1" applyAlignment="1"/>
    <xf numFmtId="166" fontId="20" fillId="0" borderId="0" xfId="0" applyNumberFormat="1" applyFont="1" applyAlignment="1"/>
    <xf numFmtId="0" fontId="6" fillId="14" borderId="0" xfId="0" applyFont="1" applyFill="1" applyBorder="1" applyAlignment="1"/>
    <xf numFmtId="0" fontId="0" fillId="14" borderId="0" xfId="0" applyFill="1"/>
    <xf numFmtId="0" fontId="0" fillId="14" borderId="0" xfId="0" applyFill="1" applyAlignment="1"/>
    <xf numFmtId="0" fontId="11" fillId="14" borderId="0" xfId="0" applyFont="1" applyFill="1"/>
    <xf numFmtId="0" fontId="11" fillId="14" borderId="0" xfId="0" applyFont="1" applyFill="1" applyAlignment="1"/>
    <xf numFmtId="0" fontId="3" fillId="11" borderId="5" xfId="0" applyFont="1" applyFill="1" applyBorder="1" applyAlignment="1" applyProtection="1">
      <alignment horizontal="center"/>
      <protection locked="0"/>
    </xf>
    <xf numFmtId="0" fontId="14" fillId="11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0" fillId="0" borderId="22" xfId="0" applyFont="1" applyFill="1" applyBorder="1" applyAlignment="1" applyProtection="1">
      <alignment horizontal="center" vertical="center"/>
      <protection hidden="1"/>
    </xf>
    <xf numFmtId="0" fontId="0" fillId="0" borderId="19" xfId="0" applyFont="1" applyFill="1" applyBorder="1" applyAlignment="1" applyProtection="1">
      <alignment horizontal="center" vertical="center"/>
      <protection hidden="1"/>
    </xf>
    <xf numFmtId="0" fontId="6" fillId="4" borderId="17" xfId="0" applyFont="1" applyFill="1" applyBorder="1" applyProtection="1">
      <protection hidden="1"/>
    </xf>
    <xf numFmtId="0" fontId="6" fillId="4" borderId="1" xfId="0" applyFont="1" applyFill="1" applyBorder="1" applyProtection="1">
      <protection hidden="1"/>
    </xf>
    <xf numFmtId="0" fontId="17" fillId="6" borderId="0" xfId="0" applyFont="1" applyFill="1" applyBorder="1" applyAlignment="1">
      <alignment vertical="center"/>
    </xf>
    <xf numFmtId="0" fontId="11" fillId="6" borderId="0" xfId="0" applyFont="1" applyFill="1"/>
    <xf numFmtId="3" fontId="16" fillId="6" borderId="13" xfId="0" applyNumberFormat="1" applyFont="1" applyFill="1" applyBorder="1" applyAlignment="1">
      <alignment vertical="center"/>
    </xf>
    <xf numFmtId="3" fontId="16" fillId="6" borderId="0" xfId="0" applyNumberFormat="1" applyFont="1" applyFill="1" applyBorder="1" applyAlignment="1">
      <alignment vertical="center"/>
    </xf>
    <xf numFmtId="3" fontId="16" fillId="6" borderId="14" xfId="0" applyNumberFormat="1" applyFont="1" applyFill="1" applyBorder="1" applyAlignment="1">
      <alignment vertical="center"/>
    </xf>
    <xf numFmtId="0" fontId="29" fillId="0" borderId="20" xfId="0" applyFont="1" applyFill="1" applyBorder="1" applyAlignment="1" applyProtection="1">
      <alignment horizontal="center" vertical="center"/>
      <protection hidden="1"/>
    </xf>
    <xf numFmtId="0" fontId="29" fillId="0" borderId="12" xfId="0" applyFont="1" applyFill="1" applyBorder="1" applyAlignment="1" applyProtection="1">
      <alignment horizontal="center" vertical="center"/>
      <protection hidden="1"/>
    </xf>
    <xf numFmtId="0" fontId="29" fillId="0" borderId="14" xfId="0" applyFont="1" applyFill="1" applyBorder="1"/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/>
      <protection hidden="1"/>
    </xf>
    <xf numFmtId="0" fontId="29" fillId="0" borderId="28" xfId="0" applyFont="1" applyFill="1" applyBorder="1" applyAlignment="1" applyProtection="1">
      <alignment horizontal="center" vertical="center"/>
      <protection hidden="1"/>
    </xf>
    <xf numFmtId="0" fontId="29" fillId="0" borderId="7" xfId="0" applyFont="1" applyFill="1" applyBorder="1" applyAlignment="1" applyProtection="1">
      <alignment horizontal="center" vertical="center"/>
      <protection hidden="1"/>
    </xf>
    <xf numFmtId="0" fontId="29" fillId="0" borderId="13" xfId="0" applyFont="1" applyFill="1" applyBorder="1"/>
    <xf numFmtId="0" fontId="29" fillId="0" borderId="0" xfId="0" applyFont="1" applyFill="1" applyBorder="1"/>
    <xf numFmtId="0" fontId="29" fillId="0" borderId="13" xfId="0" applyFont="1" applyBorder="1"/>
    <xf numFmtId="0" fontId="29" fillId="0" borderId="0" xfId="0" applyFont="1" applyBorder="1"/>
    <xf numFmtId="0" fontId="29" fillId="0" borderId="14" xfId="0" applyFont="1" applyBorder="1"/>
    <xf numFmtId="0" fontId="12" fillId="0" borderId="0" xfId="0" applyFont="1" applyFill="1"/>
    <xf numFmtId="0" fontId="10" fillId="8" borderId="12" xfId="0" applyFont="1" applyFill="1" applyBorder="1" applyAlignment="1"/>
    <xf numFmtId="3" fontId="33" fillId="0" borderId="0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 applyProtection="1">
      <alignment horizontal="center"/>
      <protection hidden="1"/>
    </xf>
    <xf numFmtId="3" fontId="24" fillId="4" borderId="16" xfId="1" applyNumberFormat="1" applyFont="1" applyFill="1" applyBorder="1" applyAlignment="1" applyProtection="1">
      <alignment horizontal="center" vertical="center"/>
      <protection hidden="1"/>
    </xf>
    <xf numFmtId="2" fontId="6" fillId="4" borderId="5" xfId="0" applyNumberFormat="1" applyFont="1" applyFill="1" applyBorder="1" applyAlignment="1" applyProtection="1">
      <alignment horizontal="center"/>
      <protection hidden="1"/>
    </xf>
    <xf numFmtId="3" fontId="24" fillId="4" borderId="5" xfId="1" applyNumberFormat="1" applyFont="1" applyFill="1" applyBorder="1" applyAlignment="1" applyProtection="1">
      <alignment horizontal="center" vertical="center"/>
      <protection hidden="1"/>
    </xf>
    <xf numFmtId="0" fontId="6" fillId="4" borderId="5" xfId="0" quotePrefix="1" applyFont="1" applyFill="1" applyBorder="1" applyAlignment="1">
      <alignment horizontal="center"/>
    </xf>
    <xf numFmtId="3" fontId="25" fillId="4" borderId="25" xfId="0" applyNumberFormat="1" applyFont="1" applyFill="1" applyBorder="1" applyAlignment="1">
      <alignment horizontal="center" vertical="center"/>
    </xf>
    <xf numFmtId="3" fontId="6" fillId="4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24" xfId="0" applyFont="1" applyFill="1" applyBorder="1" applyAlignment="1" applyProtection="1">
      <alignment horizontal="center"/>
      <protection hidden="1"/>
    </xf>
    <xf numFmtId="3" fontId="6" fillId="4" borderId="5" xfId="1" applyNumberFormat="1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0" borderId="0" xfId="0" applyFont="1" applyFill="1" applyAlignment="1"/>
    <xf numFmtId="0" fontId="20" fillId="0" borderId="0" xfId="0" applyFont="1" applyFill="1" applyAlignment="1"/>
    <xf numFmtId="0" fontId="2" fillId="6" borderId="9" xfId="0" applyFont="1" applyFill="1" applyBorder="1" applyAlignment="1"/>
    <xf numFmtId="0" fontId="0" fillId="6" borderId="0" xfId="0" applyFont="1" applyFill="1" applyAlignment="1"/>
    <xf numFmtId="0" fontId="0" fillId="0" borderId="19" xfId="0" applyFont="1" applyFill="1" applyBorder="1" applyProtection="1">
      <protection hidden="1"/>
    </xf>
    <xf numFmtId="0" fontId="10" fillId="8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hidden="1"/>
    </xf>
    <xf numFmtId="2" fontId="3" fillId="0" borderId="21" xfId="0" applyNumberFormat="1" applyFont="1" applyFill="1" applyBorder="1" applyAlignment="1" applyProtection="1">
      <alignment horizontal="center"/>
      <protection hidden="1"/>
    </xf>
    <xf numFmtId="2" fontId="3" fillId="0" borderId="29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>
      <alignment horizontal="center"/>
    </xf>
    <xf numFmtId="0" fontId="35" fillId="6" borderId="13" xfId="0" applyFont="1" applyFill="1" applyBorder="1" applyAlignment="1">
      <alignment horizontal="right"/>
    </xf>
    <xf numFmtId="0" fontId="35" fillId="6" borderId="0" xfId="0" applyFont="1" applyFill="1" applyBorder="1" applyAlignment="1">
      <alignment horizontal="right"/>
    </xf>
    <xf numFmtId="0" fontId="36" fillId="6" borderId="14" xfId="0" applyFont="1" applyFill="1" applyBorder="1" applyAlignment="1">
      <alignment horizontal="center"/>
    </xf>
    <xf numFmtId="0" fontId="20" fillId="0" borderId="5" xfId="0" applyFont="1" applyFill="1" applyBorder="1" applyProtection="1">
      <protection hidden="1"/>
    </xf>
    <xf numFmtId="0" fontId="20" fillId="0" borderId="27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37" fillId="0" borderId="30" xfId="0" applyFont="1" applyFill="1" applyBorder="1" applyAlignment="1" applyProtection="1">
      <alignment horizontal="center"/>
      <protection hidden="1"/>
    </xf>
    <xf numFmtId="0" fontId="20" fillId="0" borderId="28" xfId="0" applyFont="1" applyFill="1" applyBorder="1" applyProtection="1">
      <protection hidden="1"/>
    </xf>
    <xf numFmtId="0" fontId="20" fillId="0" borderId="7" xfId="0" applyFont="1" applyFill="1" applyBorder="1" applyProtection="1">
      <protection hidden="1"/>
    </xf>
    <xf numFmtId="0" fontId="37" fillId="0" borderId="31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/>
    <xf numFmtId="0" fontId="20" fillId="0" borderId="0" xfId="0" applyFont="1" applyFill="1" applyBorder="1"/>
    <xf numFmtId="0" fontId="20" fillId="0" borderId="1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5" xfId="0" applyFont="1" applyFill="1" applyBorder="1"/>
    <xf numFmtId="0" fontId="35" fillId="0" borderId="13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" fillId="6" borderId="0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6" fillId="0" borderId="2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4" fillId="5" borderId="3" xfId="0" applyFont="1" applyFill="1" applyBorder="1" applyAlignment="1" applyProtection="1">
      <alignment horizontal="center" vertical="center"/>
      <protection hidden="1"/>
    </xf>
    <xf numFmtId="0" fontId="14" fillId="5" borderId="9" xfId="0" applyFont="1" applyFill="1" applyBorder="1" applyAlignment="1" applyProtection="1">
      <alignment horizontal="center" vertical="center"/>
      <protection hidden="1"/>
    </xf>
    <xf numFmtId="0" fontId="14" fillId="5" borderId="4" xfId="0" applyFont="1" applyFill="1" applyBorder="1" applyAlignment="1" applyProtection="1">
      <alignment horizontal="center" vertical="center"/>
      <protection hidden="1"/>
    </xf>
    <xf numFmtId="0" fontId="14" fillId="5" borderId="10" xfId="0" applyFont="1" applyFill="1" applyBorder="1" applyAlignment="1" applyProtection="1">
      <alignment horizontal="center" vertical="center"/>
      <protection hidden="1"/>
    </xf>
    <xf numFmtId="0" fontId="14" fillId="5" borderId="11" xfId="0" applyFont="1" applyFill="1" applyBorder="1" applyAlignment="1" applyProtection="1">
      <alignment horizontal="center" vertical="center"/>
      <protection hidden="1"/>
    </xf>
    <xf numFmtId="0" fontId="14" fillId="5" borderId="12" xfId="0" applyFont="1" applyFill="1" applyBorder="1" applyAlignment="1" applyProtection="1">
      <alignment horizontal="center" vertical="center"/>
      <protection hidden="1"/>
    </xf>
    <xf numFmtId="0" fontId="8" fillId="17" borderId="6" xfId="0" applyFont="1" applyFill="1" applyBorder="1" applyAlignment="1">
      <alignment horizontal="center" vertical="center"/>
    </xf>
    <xf numFmtId="0" fontId="8" fillId="17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14" borderId="26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8" fillId="15" borderId="13" xfId="0" applyFont="1" applyFill="1" applyBorder="1" applyAlignment="1">
      <alignment horizontal="center"/>
    </xf>
    <xf numFmtId="0" fontId="28" fillId="15" borderId="14" xfId="0" applyFont="1" applyFill="1" applyBorder="1" applyAlignment="1">
      <alignment horizontal="center"/>
    </xf>
    <xf numFmtId="0" fontId="0" fillId="14" borderId="26" xfId="0" applyFill="1" applyBorder="1" applyAlignment="1">
      <alignment horizontal="center"/>
    </xf>
    <xf numFmtId="0" fontId="28" fillId="15" borderId="3" xfId="0" applyFont="1" applyFill="1" applyBorder="1" applyAlignment="1">
      <alignment horizontal="center"/>
    </xf>
    <xf numFmtId="0" fontId="28" fillId="15" borderId="4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3" fontId="23" fillId="4" borderId="9" xfId="0" applyNumberFormat="1" applyFont="1" applyFill="1" applyBorder="1" applyAlignment="1">
      <alignment horizontal="center"/>
    </xf>
    <xf numFmtId="3" fontId="2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8" fillId="15" borderId="10" xfId="0" applyFont="1" applyFill="1" applyBorder="1" applyAlignment="1">
      <alignment horizontal="center" vertical="center"/>
    </xf>
    <xf numFmtId="0" fontId="28" fillId="15" borderId="12" xfId="0" applyFont="1" applyFill="1" applyBorder="1" applyAlignment="1">
      <alignment horizontal="center" vertical="center"/>
    </xf>
    <xf numFmtId="0" fontId="26" fillId="16" borderId="3" xfId="0" applyFont="1" applyFill="1" applyBorder="1" applyAlignment="1" applyProtection="1">
      <alignment horizontal="center" vertical="center"/>
      <protection locked="0"/>
    </xf>
    <xf numFmtId="0" fontId="26" fillId="16" borderId="4" xfId="0" applyFont="1" applyFill="1" applyBorder="1" applyAlignment="1" applyProtection="1">
      <alignment horizontal="center" vertical="center"/>
      <protection locked="0"/>
    </xf>
    <xf numFmtId="0" fontId="26" fillId="16" borderId="10" xfId="0" applyFont="1" applyFill="1" applyBorder="1" applyAlignment="1" applyProtection="1">
      <alignment horizontal="center" vertical="center"/>
      <protection locked="0"/>
    </xf>
    <xf numFmtId="0" fontId="26" fillId="16" borderId="12" xfId="0" applyFont="1" applyFill="1" applyBorder="1" applyAlignment="1" applyProtection="1">
      <alignment horizontal="center" vertical="center"/>
      <protection locked="0"/>
    </xf>
    <xf numFmtId="0" fontId="0" fillId="14" borderId="14" xfId="0" applyFill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21" fillId="9" borderId="1" xfId="2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6" fillId="15" borderId="15" xfId="0" applyFont="1" applyFill="1" applyBorder="1" applyAlignment="1">
      <alignment horizontal="center"/>
    </xf>
    <xf numFmtId="0" fontId="16" fillId="15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28" fillId="15" borderId="0" xfId="0" applyFont="1" applyFill="1" applyBorder="1" applyAlignment="1">
      <alignment horizontal="center"/>
    </xf>
    <xf numFmtId="3" fontId="3" fillId="14" borderId="0" xfId="0" applyNumberFormat="1" applyFont="1" applyFill="1" applyBorder="1" applyAlignment="1">
      <alignment horizontal="center" vertical="center"/>
    </xf>
    <xf numFmtId="0" fontId="30" fillId="15" borderId="10" xfId="0" applyFont="1" applyFill="1" applyBorder="1" applyAlignment="1">
      <alignment horizontal="center"/>
    </xf>
    <xf numFmtId="0" fontId="30" fillId="15" borderId="12" xfId="0" applyFont="1" applyFill="1" applyBorder="1" applyAlignment="1">
      <alignment horizontal="center"/>
    </xf>
    <xf numFmtId="3" fontId="28" fillId="15" borderId="3" xfId="0" applyNumberFormat="1" applyFont="1" applyFill="1" applyBorder="1" applyAlignment="1">
      <alignment horizontal="left" vertical="center"/>
    </xf>
    <xf numFmtId="3" fontId="28" fillId="15" borderId="9" xfId="0" applyNumberFormat="1" applyFont="1" applyFill="1" applyBorder="1" applyAlignment="1">
      <alignment horizontal="left" vertical="center"/>
    </xf>
    <xf numFmtId="3" fontId="28" fillId="15" borderId="4" xfId="0" applyNumberFormat="1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0" fillId="15" borderId="1" xfId="0" applyFont="1" applyFill="1" applyBorder="1" applyAlignment="1">
      <alignment horizontal="center"/>
    </xf>
    <xf numFmtId="0" fontId="30" fillId="15" borderId="4" xfId="0" applyFont="1" applyFill="1" applyBorder="1" applyAlignment="1">
      <alignment horizontal="center"/>
    </xf>
    <xf numFmtId="0" fontId="27" fillId="15" borderId="1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/>
    </xf>
    <xf numFmtId="0" fontId="27" fillId="15" borderId="10" xfId="0" applyFont="1" applyFill="1" applyBorder="1" applyAlignment="1" applyProtection="1">
      <alignment horizontal="right"/>
      <protection hidden="1"/>
    </xf>
    <xf numFmtId="0" fontId="27" fillId="15" borderId="12" xfId="0" applyFont="1" applyFill="1" applyBorder="1" applyAlignment="1" applyProtection="1">
      <alignment horizontal="right"/>
      <protection hidden="1"/>
    </xf>
    <xf numFmtId="3" fontId="28" fillId="15" borderId="3" xfId="0" applyNumberFormat="1" applyFont="1" applyFill="1" applyBorder="1" applyAlignment="1">
      <alignment horizontal="center" vertical="center"/>
    </xf>
    <xf numFmtId="3" fontId="28" fillId="15" borderId="9" xfId="0" applyNumberFormat="1" applyFont="1" applyFill="1" applyBorder="1" applyAlignment="1">
      <alignment horizontal="center" vertical="center"/>
    </xf>
    <xf numFmtId="3" fontId="28" fillId="15" borderId="4" xfId="0" applyNumberFormat="1" applyFont="1" applyFill="1" applyBorder="1" applyAlignment="1">
      <alignment horizontal="center" vertical="center"/>
    </xf>
    <xf numFmtId="3" fontId="28" fillId="15" borderId="1" xfId="0" applyNumberFormat="1" applyFont="1" applyFill="1" applyBorder="1" applyAlignment="1">
      <alignment horizontal="center" vertical="center"/>
    </xf>
    <xf numFmtId="3" fontId="28" fillId="15" borderId="15" xfId="0" applyNumberFormat="1" applyFont="1" applyFill="1" applyBorder="1" applyAlignment="1">
      <alignment horizontal="center" vertical="center"/>
    </xf>
    <xf numFmtId="3" fontId="28" fillId="1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26" fillId="14" borderId="1" xfId="0" applyFont="1" applyFill="1" applyBorder="1" applyAlignment="1">
      <alignment horizontal="center"/>
    </xf>
    <xf numFmtId="0" fontId="26" fillId="14" borderId="15" xfId="0" applyFont="1" applyFill="1" applyBorder="1" applyAlignment="1">
      <alignment horizontal="center"/>
    </xf>
    <xf numFmtId="0" fontId="26" fillId="14" borderId="2" xfId="0" applyFont="1" applyFill="1" applyBorder="1" applyAlignment="1">
      <alignment horizontal="center"/>
    </xf>
    <xf numFmtId="0" fontId="28" fillId="15" borderId="10" xfId="0" applyFont="1" applyFill="1" applyBorder="1" applyAlignment="1">
      <alignment horizontal="center"/>
    </xf>
    <xf numFmtId="0" fontId="28" fillId="15" borderId="11" xfId="0" applyFont="1" applyFill="1" applyBorder="1" applyAlignment="1">
      <alignment horizontal="center"/>
    </xf>
    <xf numFmtId="0" fontId="28" fillId="15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13" fillId="12" borderId="3" xfId="0" applyFont="1" applyFill="1" applyBorder="1" applyAlignment="1">
      <alignment horizontal="center"/>
    </xf>
    <xf numFmtId="0" fontId="13" fillId="12" borderId="9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15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0" fillId="14" borderId="0" xfId="0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927B6"/>
      <color rgb="FFF17BD2"/>
      <color rgb="FFED51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.sariy@mihanmail.i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6"/>
  <sheetViews>
    <sheetView showGridLines="0" showRowColHeaders="0" rightToLeft="1" tabSelected="1" workbookViewId="0">
      <selection activeCell="E5" sqref="E5:G7"/>
    </sheetView>
  </sheetViews>
  <sheetFormatPr defaultColWidth="9.125" defaultRowHeight="14.25"/>
  <cols>
    <col min="1" max="1" width="2" customWidth="1"/>
    <col min="3" max="4" width="12.375" customWidth="1"/>
    <col min="5" max="5" width="10.875" customWidth="1"/>
    <col min="6" max="6" width="11" customWidth="1"/>
    <col min="7" max="7" width="9.75" customWidth="1"/>
    <col min="8" max="8" width="17.375" customWidth="1"/>
    <col min="9" max="9" width="8.375" customWidth="1"/>
    <col min="10" max="10" width="19.25" customWidth="1"/>
    <col min="11" max="11" width="1.875" customWidth="1"/>
    <col min="13" max="13" width="11.75" customWidth="1"/>
    <col min="14" max="14" width="7.75" customWidth="1"/>
    <col min="15" max="15" width="11.625" bestFit="1" customWidth="1"/>
    <col min="16" max="16" width="13.125" customWidth="1"/>
    <col min="17" max="17" width="4.125" customWidth="1"/>
    <col min="18" max="18" width="1.875" customWidth="1"/>
  </cols>
  <sheetData>
    <row r="1" spans="1:19" ht="15" customHeight="1">
      <c r="A1" s="159">
        <v>1207</v>
      </c>
      <c r="B1" s="160"/>
      <c r="C1" s="164" t="s">
        <v>77</v>
      </c>
      <c r="D1" s="165"/>
      <c r="E1" s="165"/>
      <c r="F1" s="165"/>
      <c r="G1" s="165"/>
      <c r="H1" s="165"/>
      <c r="I1" s="166"/>
      <c r="J1" s="134" t="s">
        <v>49</v>
      </c>
      <c r="K1" s="138"/>
      <c r="L1" s="128" t="s">
        <v>52</v>
      </c>
      <c r="M1" s="129"/>
      <c r="N1" s="129"/>
      <c r="O1" s="129"/>
      <c r="P1" s="129"/>
      <c r="Q1" s="130"/>
      <c r="R1" s="42"/>
      <c r="S1" s="38"/>
    </row>
    <row r="2" spans="1:19" ht="15.75" customHeight="1" thickBot="1">
      <c r="A2" s="161"/>
      <c r="B2" s="162"/>
      <c r="C2" s="167"/>
      <c r="D2" s="168"/>
      <c r="E2" s="168"/>
      <c r="F2" s="168"/>
      <c r="G2" s="168"/>
      <c r="H2" s="168"/>
      <c r="I2" s="169"/>
      <c r="J2" s="135"/>
      <c r="K2" s="138"/>
      <c r="L2" s="131"/>
      <c r="M2" s="132"/>
      <c r="N2" s="132"/>
      <c r="O2" s="132"/>
      <c r="P2" s="132"/>
      <c r="Q2" s="133"/>
      <c r="R2" s="42"/>
      <c r="S2" s="38"/>
    </row>
    <row r="3" spans="1:19" ht="21" thickBot="1">
      <c r="A3" s="163"/>
      <c r="B3" s="184" t="s">
        <v>0</v>
      </c>
      <c r="C3" s="183"/>
      <c r="D3" s="27">
        <v>5</v>
      </c>
      <c r="E3" s="185" t="s">
        <v>46</v>
      </c>
      <c r="F3" s="186"/>
      <c r="G3" s="197" t="s">
        <v>35</v>
      </c>
      <c r="H3" s="198"/>
      <c r="I3" s="85" t="s">
        <v>33</v>
      </c>
      <c r="J3" s="86" t="s">
        <v>34</v>
      </c>
      <c r="K3" s="41"/>
      <c r="L3" s="139" t="s">
        <v>78</v>
      </c>
      <c r="M3" s="140"/>
      <c r="N3" s="140"/>
      <c r="O3" s="140"/>
      <c r="P3" s="140"/>
      <c r="Q3" s="141"/>
      <c r="R3" s="43"/>
      <c r="S3" s="38"/>
    </row>
    <row r="4" spans="1:19" ht="18.75" thickBot="1">
      <c r="A4" s="163"/>
      <c r="B4" s="182" t="s">
        <v>37</v>
      </c>
      <c r="C4" s="183"/>
      <c r="D4" s="28">
        <v>0</v>
      </c>
      <c r="E4" s="187" t="s">
        <v>47</v>
      </c>
      <c r="F4" s="188"/>
      <c r="G4" s="20"/>
      <c r="H4" s="52" t="s">
        <v>9</v>
      </c>
      <c r="I4" s="74">
        <f>H23*1.1</f>
        <v>3795.0000000000005</v>
      </c>
      <c r="J4" s="75">
        <f>I4*A1</f>
        <v>4580565.0000000009</v>
      </c>
      <c r="K4" s="144"/>
      <c r="L4" s="126" t="s">
        <v>53</v>
      </c>
      <c r="M4" s="127"/>
      <c r="N4" s="46">
        <v>22</v>
      </c>
      <c r="O4" s="145" t="s">
        <v>59</v>
      </c>
      <c r="P4" s="146"/>
      <c r="Q4" s="3"/>
      <c r="R4" s="43"/>
      <c r="S4" s="38"/>
    </row>
    <row r="5" spans="1:19" ht="21" thickBot="1">
      <c r="A5" s="163"/>
      <c r="B5" s="182" t="s">
        <v>1</v>
      </c>
      <c r="C5" s="183"/>
      <c r="D5" s="29" t="s">
        <v>71</v>
      </c>
      <c r="E5" s="173" t="s">
        <v>70</v>
      </c>
      <c r="F5" s="174"/>
      <c r="G5" s="175"/>
      <c r="H5" s="53" t="s">
        <v>10</v>
      </c>
      <c r="I5" s="76">
        <f>H30+E29</f>
        <v>2630</v>
      </c>
      <c r="J5" s="77">
        <f>I5*A1</f>
        <v>3174410</v>
      </c>
      <c r="K5" s="144"/>
      <c r="L5" s="136" t="s">
        <v>54</v>
      </c>
      <c r="M5" s="137"/>
      <c r="N5" s="47">
        <v>23</v>
      </c>
      <c r="O5" s="142" t="s">
        <v>60</v>
      </c>
      <c r="P5" s="143"/>
      <c r="Q5" s="3"/>
      <c r="R5" s="43"/>
      <c r="S5" s="38"/>
    </row>
    <row r="6" spans="1:19" ht="24" thickBot="1">
      <c r="A6" s="163"/>
      <c r="B6" s="182" t="s">
        <v>2</v>
      </c>
      <c r="C6" s="183"/>
      <c r="D6" s="29">
        <v>0</v>
      </c>
      <c r="E6" s="176"/>
      <c r="F6" s="177"/>
      <c r="G6" s="178"/>
      <c r="H6" s="2" t="s">
        <v>31</v>
      </c>
      <c r="I6" s="78" t="s">
        <v>32</v>
      </c>
      <c r="J6" s="79">
        <f>J4+J5</f>
        <v>7754975.0000000009</v>
      </c>
      <c r="K6" s="144"/>
      <c r="L6" s="136" t="s">
        <v>62</v>
      </c>
      <c r="M6" s="137"/>
      <c r="N6" s="48">
        <v>4</v>
      </c>
      <c r="O6" s="142" t="s">
        <v>66</v>
      </c>
      <c r="P6" s="143"/>
      <c r="Q6" s="3"/>
      <c r="R6" s="43"/>
      <c r="S6" s="38"/>
    </row>
    <row r="7" spans="1:19" ht="18.75" thickBot="1">
      <c r="A7" s="163"/>
      <c r="B7" s="182" t="s">
        <v>3</v>
      </c>
      <c r="C7" s="183"/>
      <c r="D7" s="30">
        <v>5</v>
      </c>
      <c r="E7" s="179"/>
      <c r="F7" s="180"/>
      <c r="G7" s="181"/>
      <c r="H7" s="1" t="s">
        <v>27</v>
      </c>
      <c r="I7" s="74">
        <f>H38*810</f>
        <v>0</v>
      </c>
      <c r="J7" s="80">
        <f>I7*A1</f>
        <v>0</v>
      </c>
      <c r="K7" s="144"/>
      <c r="L7" s="126" t="s">
        <v>55</v>
      </c>
      <c r="M7" s="127"/>
      <c r="N7" s="34" t="s">
        <v>57</v>
      </c>
      <c r="O7" s="157" t="s">
        <v>61</v>
      </c>
      <c r="P7" s="158"/>
      <c r="Q7" s="54"/>
      <c r="R7" s="43"/>
      <c r="S7" s="38"/>
    </row>
    <row r="8" spans="1:19" ht="24" thickBot="1">
      <c r="A8" s="163"/>
      <c r="B8" s="182" t="s">
        <v>4</v>
      </c>
      <c r="C8" s="183"/>
      <c r="D8" s="31" t="s">
        <v>5</v>
      </c>
      <c r="E8" s="170" t="s">
        <v>80</v>
      </c>
      <c r="F8" s="171"/>
      <c r="G8" s="172"/>
      <c r="H8" s="18" t="s">
        <v>28</v>
      </c>
      <c r="I8" s="81">
        <f>D6*210</f>
        <v>0</v>
      </c>
      <c r="J8" s="82">
        <f>I8*A1</f>
        <v>0</v>
      </c>
      <c r="K8" s="144"/>
      <c r="L8" s="154" t="s">
        <v>79</v>
      </c>
      <c r="M8" s="155"/>
      <c r="N8" s="156"/>
      <c r="O8" s="147">
        <f>ROUND(M63,0)</f>
        <v>70</v>
      </c>
      <c r="P8" s="148"/>
      <c r="Q8" s="20"/>
      <c r="R8" s="43"/>
      <c r="S8" s="38"/>
    </row>
    <row r="9" spans="1:19" ht="24" thickBot="1">
      <c r="A9" s="163"/>
      <c r="B9" s="122" t="s">
        <v>6</v>
      </c>
      <c r="C9" s="123"/>
      <c r="D9" s="32">
        <v>670</v>
      </c>
      <c r="E9" s="189" t="s">
        <v>30</v>
      </c>
      <c r="F9" s="190"/>
      <c r="G9" s="191"/>
      <c r="H9" s="19" t="s">
        <v>45</v>
      </c>
      <c r="I9" s="83">
        <f>800</f>
        <v>800</v>
      </c>
      <c r="J9" s="84">
        <f>I9*A1</f>
        <v>965600</v>
      </c>
      <c r="K9" s="144"/>
      <c r="L9" s="151" t="s">
        <v>69</v>
      </c>
      <c r="M9" s="152"/>
      <c r="N9" s="153"/>
      <c r="O9" s="149">
        <f>ROUND(O65,0)</f>
        <v>5157075</v>
      </c>
      <c r="P9" s="150"/>
      <c r="Q9" s="20"/>
      <c r="R9" s="43"/>
      <c r="S9" s="38"/>
    </row>
    <row r="10" spans="1:19" ht="19.5" customHeight="1" thickBot="1">
      <c r="A10" s="163"/>
      <c r="B10" s="122" t="s">
        <v>7</v>
      </c>
      <c r="C10" s="123"/>
      <c r="D10" s="33" t="s">
        <v>18</v>
      </c>
      <c r="E10" s="192" t="s">
        <v>73</v>
      </c>
      <c r="F10" s="193"/>
      <c r="G10" s="193"/>
      <c r="H10" s="193"/>
      <c r="I10" s="193"/>
      <c r="J10" s="194"/>
      <c r="K10" s="202"/>
      <c r="L10" s="220" t="s">
        <v>58</v>
      </c>
      <c r="M10" s="221"/>
      <c r="N10" s="221"/>
      <c r="O10" s="221"/>
      <c r="P10" s="222"/>
      <c r="Q10" s="37"/>
      <c r="R10" s="43"/>
      <c r="S10" s="38"/>
    </row>
    <row r="11" spans="1:19" ht="16.5" customHeight="1" thickBot="1">
      <c r="A11" s="163"/>
      <c r="B11" s="126" t="s">
        <v>38</v>
      </c>
      <c r="C11" s="127"/>
      <c r="D11" s="34">
        <v>0</v>
      </c>
      <c r="E11" s="215" t="s">
        <v>43</v>
      </c>
      <c r="F11" s="216"/>
      <c r="G11" s="203" t="s">
        <v>42</v>
      </c>
      <c r="H11" s="204"/>
      <c r="I11" s="195" t="s">
        <v>76</v>
      </c>
      <c r="J11" s="196"/>
      <c r="K11" s="202"/>
      <c r="L11" s="217" t="s">
        <v>63</v>
      </c>
      <c r="M11" s="218"/>
      <c r="N11" s="218"/>
      <c r="O11" s="218"/>
      <c r="P11" s="219"/>
      <c r="Q11" s="37"/>
      <c r="R11" s="43"/>
      <c r="S11" s="38"/>
    </row>
    <row r="12" spans="1:19" ht="16.5" customHeight="1" thickBot="1">
      <c r="A12" s="45"/>
      <c r="B12" s="126" t="s">
        <v>39</v>
      </c>
      <c r="C12" s="127"/>
      <c r="D12" s="34">
        <v>0</v>
      </c>
      <c r="E12" s="213" t="s">
        <v>44</v>
      </c>
      <c r="F12" s="214"/>
      <c r="G12" s="211" t="s">
        <v>42</v>
      </c>
      <c r="H12" s="212"/>
      <c r="I12" s="199" t="s">
        <v>75</v>
      </c>
      <c r="J12" s="200"/>
      <c r="K12" s="202"/>
      <c r="L12" s="142" t="s">
        <v>64</v>
      </c>
      <c r="M12" s="201"/>
      <c r="N12" s="201"/>
      <c r="O12" s="201"/>
      <c r="P12" s="143"/>
      <c r="Q12" s="37"/>
      <c r="R12" s="44"/>
      <c r="S12" s="38"/>
    </row>
    <row r="13" spans="1:19" ht="18.75" thickBot="1">
      <c r="A13" s="45"/>
      <c r="B13" s="89"/>
      <c r="C13" s="89"/>
      <c r="D13" s="25"/>
      <c r="E13" s="208" t="s">
        <v>81</v>
      </c>
      <c r="F13" s="209"/>
      <c r="G13" s="210"/>
      <c r="H13" s="92" t="s">
        <v>48</v>
      </c>
      <c r="I13" s="72">
        <f>A1</f>
        <v>1207</v>
      </c>
      <c r="J13" s="73" t="s">
        <v>35</v>
      </c>
      <c r="K13" s="202"/>
      <c r="L13" s="205" t="s">
        <v>68</v>
      </c>
      <c r="M13" s="206"/>
      <c r="N13" s="206"/>
      <c r="O13" s="206"/>
      <c r="P13" s="207"/>
      <c r="Q13" s="37"/>
      <c r="R13" s="44"/>
      <c r="S13" s="38"/>
    </row>
    <row r="14" spans="1:19" ht="16.5" hidden="1" customHeight="1" thickBot="1">
      <c r="A14" s="14"/>
      <c r="B14" s="121"/>
      <c r="C14" s="121"/>
      <c r="D14" s="23"/>
      <c r="E14" s="98"/>
      <c r="F14" s="99"/>
      <c r="G14" s="100"/>
      <c r="H14" s="26"/>
      <c r="I14" s="24"/>
      <c r="J14" s="37"/>
      <c r="K14" s="37"/>
      <c r="L14" s="56"/>
      <c r="M14" s="57"/>
      <c r="N14" s="57"/>
      <c r="O14" s="57"/>
      <c r="P14" s="58"/>
      <c r="Q14" s="37"/>
      <c r="R14" s="44"/>
      <c r="S14" s="3"/>
    </row>
    <row r="15" spans="1:19" ht="16.5" hidden="1" customHeight="1" thickBot="1">
      <c r="A15" s="14"/>
      <c r="B15" s="121"/>
      <c r="C15" s="121"/>
      <c r="D15" s="23"/>
      <c r="E15" s="98"/>
      <c r="F15" s="99"/>
      <c r="G15" s="100"/>
      <c r="H15" s="26"/>
      <c r="I15" s="24"/>
      <c r="J15" s="21" t="s">
        <v>21</v>
      </c>
      <c r="K15" s="49" t="s">
        <v>22</v>
      </c>
      <c r="L15" s="59" t="s">
        <v>5</v>
      </c>
      <c r="M15" s="59" t="s">
        <v>23</v>
      </c>
      <c r="N15" s="59" t="s">
        <v>24</v>
      </c>
      <c r="O15" s="60" t="s">
        <v>25</v>
      </c>
      <c r="P15" s="61"/>
      <c r="Q15" s="55"/>
      <c r="R15" s="44"/>
      <c r="S15" s="3"/>
    </row>
    <row r="16" spans="1:19" ht="19.5" hidden="1" customHeight="1" thickBot="1">
      <c r="A16" s="124" t="s">
        <v>9</v>
      </c>
      <c r="B16" s="125"/>
      <c r="C16" s="15" t="s">
        <v>11</v>
      </c>
      <c r="D16" s="17" t="s">
        <v>12</v>
      </c>
      <c r="E16" s="101" t="s">
        <v>13</v>
      </c>
      <c r="F16" s="101" t="s">
        <v>14</v>
      </c>
      <c r="G16" s="101" t="s">
        <v>15</v>
      </c>
      <c r="H16" s="93" t="s">
        <v>16</v>
      </c>
      <c r="I16" s="8"/>
      <c r="J16" s="9">
        <v>1</v>
      </c>
      <c r="K16" s="50">
        <v>2400</v>
      </c>
      <c r="L16" s="62">
        <v>2650</v>
      </c>
      <c r="M16" s="63">
        <v>0</v>
      </c>
      <c r="N16" s="63">
        <v>0</v>
      </c>
      <c r="O16" s="63">
        <v>0</v>
      </c>
      <c r="P16" s="61"/>
      <c r="Q16" s="55"/>
      <c r="R16" s="44"/>
      <c r="S16" s="3"/>
    </row>
    <row r="17" spans="1:19" ht="18.75" hidden="1" customHeight="1">
      <c r="A17" s="7">
        <v>1</v>
      </c>
      <c r="B17" s="7" t="s">
        <v>17</v>
      </c>
      <c r="C17" s="7">
        <v>1200</v>
      </c>
      <c r="D17" s="91">
        <v>250</v>
      </c>
      <c r="E17" s="102">
        <v>15</v>
      </c>
      <c r="F17" s="103">
        <v>10</v>
      </c>
      <c r="G17" s="104">
        <f>D9</f>
        <v>670</v>
      </c>
      <c r="H17" s="94">
        <f>(F17+E17)*F33+(G17/2)+D17+C17</f>
        <v>1910</v>
      </c>
      <c r="I17" s="8"/>
      <c r="J17" s="10">
        <v>2</v>
      </c>
      <c r="K17" s="51">
        <v>2600</v>
      </c>
      <c r="L17" s="64">
        <v>2850</v>
      </c>
      <c r="M17" s="65">
        <v>0</v>
      </c>
      <c r="N17" s="65">
        <v>0</v>
      </c>
      <c r="O17" s="65">
        <v>0</v>
      </c>
      <c r="P17" s="61"/>
      <c r="Q17" s="55"/>
      <c r="R17" s="44"/>
      <c r="S17" s="3"/>
    </row>
    <row r="18" spans="1:19" ht="18.75" hidden="1" customHeight="1">
      <c r="A18" s="7">
        <v>2</v>
      </c>
      <c r="B18" s="7" t="s">
        <v>8</v>
      </c>
      <c r="C18" s="7">
        <v>1400</v>
      </c>
      <c r="D18" s="91">
        <v>300</v>
      </c>
      <c r="E18" s="105">
        <v>20</v>
      </c>
      <c r="F18" s="106">
        <v>12</v>
      </c>
      <c r="G18" s="107">
        <f>D9</f>
        <v>670</v>
      </c>
      <c r="H18" s="95">
        <f>(F18+E18)*F33+(G18/2)+D18+C18</f>
        <v>2195</v>
      </c>
      <c r="I18" s="8"/>
      <c r="J18" s="10">
        <v>3</v>
      </c>
      <c r="K18" s="51">
        <v>2800</v>
      </c>
      <c r="L18" s="64">
        <v>3050</v>
      </c>
      <c r="M18" s="65">
        <v>0</v>
      </c>
      <c r="N18" s="65">
        <v>0</v>
      </c>
      <c r="O18" s="65">
        <v>0</v>
      </c>
      <c r="P18" s="61"/>
      <c r="Q18" s="55"/>
      <c r="R18" s="44"/>
      <c r="S18" s="3"/>
    </row>
    <row r="19" spans="1:19" ht="18.75" hidden="1" customHeight="1">
      <c r="A19" s="7">
        <v>3</v>
      </c>
      <c r="B19" s="7" t="s">
        <v>18</v>
      </c>
      <c r="C19" s="7">
        <v>1700</v>
      </c>
      <c r="D19" s="91">
        <v>400</v>
      </c>
      <c r="E19" s="105">
        <v>25</v>
      </c>
      <c r="F19" s="106">
        <v>14</v>
      </c>
      <c r="G19" s="107">
        <f>D9</f>
        <v>670</v>
      </c>
      <c r="H19" s="95">
        <f>(F19+E19)*F33+(G19/2)+D19+C19</f>
        <v>2630</v>
      </c>
      <c r="I19" s="8"/>
      <c r="J19" s="10">
        <v>4</v>
      </c>
      <c r="K19" s="51">
        <v>3000</v>
      </c>
      <c r="L19" s="64">
        <v>3250</v>
      </c>
      <c r="M19" s="65">
        <v>3600</v>
      </c>
      <c r="N19" s="65">
        <v>4050</v>
      </c>
      <c r="O19" s="65">
        <v>4600</v>
      </c>
      <c r="P19" s="61"/>
      <c r="Q19" s="55"/>
      <c r="R19" s="44"/>
      <c r="S19" s="3"/>
    </row>
    <row r="20" spans="1:19" ht="18.75" hidden="1" customHeight="1">
      <c r="A20" s="7">
        <v>4</v>
      </c>
      <c r="B20" s="7" t="s">
        <v>19</v>
      </c>
      <c r="C20" s="7">
        <v>2000</v>
      </c>
      <c r="D20" s="91">
        <v>600</v>
      </c>
      <c r="E20" s="105">
        <v>30</v>
      </c>
      <c r="F20" s="106">
        <v>16</v>
      </c>
      <c r="G20" s="107">
        <f>D9</f>
        <v>670</v>
      </c>
      <c r="H20" s="95">
        <f>(F20+E20)*F33+(G20/2)+D20+C20</f>
        <v>3165</v>
      </c>
      <c r="I20" s="8"/>
      <c r="J20" s="10">
        <v>5</v>
      </c>
      <c r="K20" s="51">
        <v>3200</v>
      </c>
      <c r="L20" s="64">
        <v>3450</v>
      </c>
      <c r="M20" s="65">
        <v>3800</v>
      </c>
      <c r="N20" s="65">
        <v>4250</v>
      </c>
      <c r="O20" s="65">
        <v>4800</v>
      </c>
      <c r="P20" s="61"/>
      <c r="Q20" s="55"/>
      <c r="R20" s="44"/>
    </row>
    <row r="21" spans="1:19" ht="18.75" hidden="1" customHeight="1">
      <c r="A21" s="7">
        <v>5</v>
      </c>
      <c r="B21" s="7" t="s">
        <v>20</v>
      </c>
      <c r="C21" s="7">
        <v>2300</v>
      </c>
      <c r="D21" s="91">
        <v>800</v>
      </c>
      <c r="E21" s="105">
        <v>35</v>
      </c>
      <c r="F21" s="106">
        <v>18</v>
      </c>
      <c r="G21" s="107">
        <f>D9</f>
        <v>670</v>
      </c>
      <c r="H21" s="95">
        <f>(F21+E21)*F33+(G21/2)+D21+C21</f>
        <v>3700</v>
      </c>
      <c r="I21" s="8"/>
      <c r="J21" s="10">
        <v>6</v>
      </c>
      <c r="K21" s="51">
        <v>3400</v>
      </c>
      <c r="L21" s="64">
        <v>3650</v>
      </c>
      <c r="M21" s="65">
        <v>4000</v>
      </c>
      <c r="N21" s="65">
        <v>4450</v>
      </c>
      <c r="O21" s="65">
        <v>5000</v>
      </c>
      <c r="P21" s="61"/>
      <c r="Q21" s="55"/>
      <c r="R21" s="44"/>
    </row>
    <row r="22" spans="1:19" ht="19.5" hidden="1" customHeight="1" thickBot="1">
      <c r="A22" s="8"/>
      <c r="B22" s="8"/>
      <c r="C22" s="8"/>
      <c r="D22" s="8"/>
      <c r="E22" s="108"/>
      <c r="F22" s="109"/>
      <c r="G22" s="110"/>
      <c r="H22" s="93" t="s">
        <v>29</v>
      </c>
      <c r="I22" s="8"/>
      <c r="J22" s="10">
        <v>7</v>
      </c>
      <c r="K22" s="51">
        <v>3600</v>
      </c>
      <c r="L22" s="64">
        <v>3850</v>
      </c>
      <c r="M22" s="65">
        <v>4200</v>
      </c>
      <c r="N22" s="65">
        <v>4650</v>
      </c>
      <c r="O22" s="65">
        <v>5200</v>
      </c>
      <c r="P22" s="61"/>
      <c r="Q22" s="55"/>
      <c r="R22" s="44"/>
    </row>
    <row r="23" spans="1:19" ht="19.5" hidden="1" customHeight="1" thickBot="1">
      <c r="A23" s="8"/>
      <c r="B23" s="11">
        <v>0</v>
      </c>
      <c r="C23" s="12" t="s">
        <v>22</v>
      </c>
      <c r="D23" s="11" t="s">
        <v>26</v>
      </c>
      <c r="E23" s="111">
        <f>ROUND(F23,2)</f>
        <v>0</v>
      </c>
      <c r="F23" s="111">
        <f>D11*H30*0.01</f>
        <v>0</v>
      </c>
      <c r="G23" s="110"/>
      <c r="H23" s="93">
        <f>SUMPRODUCT((J16:J31=D7)*(K15:O15=D8)*K16:O31)</f>
        <v>3450</v>
      </c>
      <c r="I23" s="8"/>
      <c r="J23" s="10">
        <v>8</v>
      </c>
      <c r="K23" s="51">
        <v>3800</v>
      </c>
      <c r="L23" s="64">
        <v>4050</v>
      </c>
      <c r="M23" s="65">
        <v>4400</v>
      </c>
      <c r="N23" s="65">
        <v>4850</v>
      </c>
      <c r="O23" s="65">
        <v>5400</v>
      </c>
      <c r="P23" s="61"/>
      <c r="Q23" s="55"/>
      <c r="R23" s="44"/>
    </row>
    <row r="24" spans="1:19" ht="19.5" hidden="1" customHeight="1" thickBot="1">
      <c r="A24" s="8"/>
      <c r="B24" s="11">
        <v>1</v>
      </c>
      <c r="C24" s="12" t="s">
        <v>5</v>
      </c>
      <c r="D24" s="11" t="s">
        <v>17</v>
      </c>
      <c r="E24" s="111">
        <f>ROUND(F24,2)</f>
        <v>0</v>
      </c>
      <c r="F24" s="111">
        <f>D12*H30*0.02</f>
        <v>0</v>
      </c>
      <c r="G24" s="110"/>
      <c r="H24" s="93" t="s">
        <v>16</v>
      </c>
      <c r="I24" s="8"/>
      <c r="J24" s="10">
        <v>9</v>
      </c>
      <c r="K24" s="51">
        <v>4000</v>
      </c>
      <c r="L24" s="64">
        <v>4250</v>
      </c>
      <c r="M24" s="65">
        <v>4600</v>
      </c>
      <c r="N24" s="65">
        <v>5050</v>
      </c>
      <c r="O24" s="65">
        <v>5600</v>
      </c>
      <c r="P24" s="61"/>
      <c r="Q24" s="55"/>
      <c r="R24" s="44"/>
    </row>
    <row r="25" spans="1:19" ht="19.5" hidden="1" customHeight="1" thickBot="1">
      <c r="A25" s="8"/>
      <c r="B25" s="11">
        <v>2</v>
      </c>
      <c r="C25" s="12" t="s">
        <v>23</v>
      </c>
      <c r="D25" s="11" t="s">
        <v>8</v>
      </c>
      <c r="E25" s="111">
        <f>E23+E24</f>
        <v>0</v>
      </c>
      <c r="F25" s="111" t="s">
        <v>40</v>
      </c>
      <c r="G25" s="110"/>
      <c r="H25" s="93">
        <f>SUMPRODUCT((B17:B21=D10)*H17:H21)</f>
        <v>2630</v>
      </c>
      <c r="I25" s="8"/>
      <c r="J25" s="10">
        <v>10</v>
      </c>
      <c r="K25" s="51">
        <v>4200</v>
      </c>
      <c r="L25" s="64">
        <v>4450</v>
      </c>
      <c r="M25" s="65">
        <v>4800</v>
      </c>
      <c r="N25" s="65">
        <v>5250</v>
      </c>
      <c r="O25" s="65">
        <v>5800</v>
      </c>
      <c r="P25" s="61"/>
      <c r="Q25" s="55"/>
      <c r="R25" s="44"/>
    </row>
    <row r="26" spans="1:19" ht="16.5" hidden="1" customHeight="1" thickBot="1">
      <c r="A26" s="8"/>
      <c r="B26" s="11">
        <v>3</v>
      </c>
      <c r="C26" s="12" t="s">
        <v>24</v>
      </c>
      <c r="D26" s="11" t="s">
        <v>18</v>
      </c>
      <c r="E26" s="112">
        <f>H30*0.2</f>
        <v>526</v>
      </c>
      <c r="F26" s="111" t="s">
        <v>41</v>
      </c>
      <c r="G26" s="110"/>
      <c r="H26" s="8"/>
      <c r="I26" s="8"/>
      <c r="J26" s="10">
        <v>11</v>
      </c>
      <c r="K26" s="51">
        <v>4400</v>
      </c>
      <c r="L26" s="64">
        <v>4650</v>
      </c>
      <c r="M26" s="65">
        <v>5000</v>
      </c>
      <c r="N26" s="65">
        <v>5450</v>
      </c>
      <c r="O26" s="65">
        <v>6000</v>
      </c>
      <c r="P26" s="61"/>
      <c r="Q26" s="55"/>
      <c r="R26" s="44"/>
    </row>
    <row r="27" spans="1:19" ht="16.5" hidden="1" customHeight="1" thickBot="1">
      <c r="A27" s="8"/>
      <c r="B27" s="11">
        <v>4</v>
      </c>
      <c r="C27" s="12" t="s">
        <v>25</v>
      </c>
      <c r="D27" s="11" t="s">
        <v>19</v>
      </c>
      <c r="E27" s="113">
        <f>ROUND(E26,2)</f>
        <v>526</v>
      </c>
      <c r="F27" s="113"/>
      <c r="G27" s="110"/>
      <c r="H27" s="96" t="s">
        <v>36</v>
      </c>
      <c r="I27" s="8"/>
      <c r="J27" s="10">
        <v>12</v>
      </c>
      <c r="K27" s="51">
        <v>4600</v>
      </c>
      <c r="L27" s="64">
        <v>4850</v>
      </c>
      <c r="M27" s="65">
        <v>5200</v>
      </c>
      <c r="N27" s="65">
        <v>5650</v>
      </c>
      <c r="O27" s="65">
        <v>6200</v>
      </c>
      <c r="P27" s="61"/>
      <c r="Q27" s="55"/>
      <c r="R27" s="44"/>
    </row>
    <row r="28" spans="1:19" ht="15" hidden="1" customHeight="1">
      <c r="A28" s="8"/>
      <c r="B28" s="11">
        <v>5</v>
      </c>
      <c r="C28" s="11"/>
      <c r="D28" s="11" t="s">
        <v>20</v>
      </c>
      <c r="E28" s="114">
        <f>IF(E25&gt;E26,E26,E25)</f>
        <v>0</v>
      </c>
      <c r="F28" s="109"/>
      <c r="G28" s="110"/>
      <c r="H28" s="13">
        <f>H23*1.1*0.75</f>
        <v>2846.2500000000005</v>
      </c>
      <c r="I28" s="8"/>
      <c r="J28" s="10">
        <v>13</v>
      </c>
      <c r="K28" s="51">
        <v>4800</v>
      </c>
      <c r="L28" s="64">
        <v>5050</v>
      </c>
      <c r="M28" s="65">
        <v>5400</v>
      </c>
      <c r="N28" s="65">
        <v>5850</v>
      </c>
      <c r="O28" s="65">
        <v>6400</v>
      </c>
      <c r="P28" s="61"/>
      <c r="Q28" s="55"/>
      <c r="R28" s="44"/>
    </row>
    <row r="29" spans="1:19" ht="16.5" hidden="1" customHeight="1" thickBot="1">
      <c r="A29" s="8"/>
      <c r="B29" s="11">
        <v>6</v>
      </c>
      <c r="C29" s="8"/>
      <c r="D29" s="8"/>
      <c r="E29" s="115">
        <f>ROUND(E28,2)</f>
        <v>0</v>
      </c>
      <c r="F29" s="109"/>
      <c r="G29" s="110"/>
      <c r="H29" s="8"/>
      <c r="I29" s="8"/>
      <c r="J29" s="10">
        <v>14</v>
      </c>
      <c r="K29" s="51">
        <v>5000</v>
      </c>
      <c r="L29" s="64">
        <v>5250</v>
      </c>
      <c r="M29" s="65">
        <v>5600</v>
      </c>
      <c r="N29" s="65">
        <v>6050</v>
      </c>
      <c r="O29" s="65">
        <v>6600</v>
      </c>
      <c r="P29" s="61"/>
      <c r="Q29" s="55"/>
      <c r="R29" s="44"/>
    </row>
    <row r="30" spans="1:19" ht="16.5" hidden="1" customHeight="1" thickBot="1">
      <c r="A30" s="8"/>
      <c r="B30" s="11">
        <v>7</v>
      </c>
      <c r="C30" s="8"/>
      <c r="D30" s="8"/>
      <c r="E30" s="108"/>
      <c r="F30" s="109"/>
      <c r="G30" s="110"/>
      <c r="H30" s="97">
        <f>IF(H25&gt;H28,0.75*I4,H25)</f>
        <v>2630</v>
      </c>
      <c r="I30" s="8"/>
      <c r="J30" s="10">
        <v>15</v>
      </c>
      <c r="K30" s="51">
        <v>5200</v>
      </c>
      <c r="L30" s="64">
        <v>5450</v>
      </c>
      <c r="M30" s="65">
        <v>5800</v>
      </c>
      <c r="N30" s="65">
        <v>6250</v>
      </c>
      <c r="O30" s="65">
        <v>6800</v>
      </c>
      <c r="P30" s="61"/>
      <c r="Q30" s="55"/>
      <c r="R30" s="44"/>
    </row>
    <row r="31" spans="1:19" ht="15" hidden="1" customHeight="1">
      <c r="A31" s="8"/>
      <c r="B31" s="11">
        <v>8</v>
      </c>
      <c r="C31" s="8"/>
      <c r="D31" s="8"/>
      <c r="E31" s="108"/>
      <c r="F31" s="116">
        <f>D3+(D4/12)</f>
        <v>5</v>
      </c>
      <c r="G31" s="110"/>
      <c r="H31" s="8"/>
      <c r="I31" s="8"/>
      <c r="J31" s="10">
        <v>16</v>
      </c>
      <c r="K31" s="51">
        <v>5400</v>
      </c>
      <c r="L31" s="64">
        <v>5650</v>
      </c>
      <c r="M31" s="65">
        <v>6000</v>
      </c>
      <c r="N31" s="65">
        <v>6450</v>
      </c>
      <c r="O31" s="65">
        <v>7000</v>
      </c>
      <c r="P31" s="61"/>
      <c r="Q31" s="55"/>
      <c r="R31" s="44"/>
    </row>
    <row r="32" spans="1:19" ht="15" hidden="1" customHeight="1">
      <c r="A32" s="8"/>
      <c r="B32" s="11">
        <v>9</v>
      </c>
      <c r="C32" s="8"/>
      <c r="D32" s="8"/>
      <c r="E32" s="108"/>
      <c r="F32" s="109"/>
      <c r="G32" s="110"/>
      <c r="H32" s="8"/>
      <c r="I32" s="8"/>
      <c r="J32" s="8"/>
      <c r="K32" s="8"/>
      <c r="L32" s="66"/>
      <c r="M32" s="67"/>
      <c r="N32" s="67"/>
      <c r="O32" s="67"/>
      <c r="P32" s="61"/>
      <c r="Q32" s="55"/>
      <c r="R32" s="44"/>
    </row>
    <row r="33" spans="1:18" ht="15" hidden="1" customHeight="1">
      <c r="A33" s="6"/>
      <c r="B33" s="11">
        <v>10</v>
      </c>
      <c r="C33" s="6"/>
      <c r="D33" s="22"/>
      <c r="E33" s="108"/>
      <c r="F33" s="117">
        <f>ROUND(F31,2)</f>
        <v>5</v>
      </c>
      <c r="G33" s="110"/>
      <c r="H33" s="6"/>
      <c r="I33" s="6"/>
      <c r="J33" s="6"/>
      <c r="K33" s="6"/>
      <c r="L33" s="66"/>
      <c r="M33" s="67"/>
      <c r="N33" s="67"/>
      <c r="O33" s="67"/>
      <c r="P33" s="61"/>
      <c r="Q33" s="55"/>
      <c r="R33" s="44"/>
    </row>
    <row r="34" spans="1:18" ht="15" hidden="1" customHeight="1">
      <c r="A34" s="6"/>
      <c r="B34" s="11">
        <v>11</v>
      </c>
      <c r="C34" s="6"/>
      <c r="D34" s="22"/>
      <c r="E34" s="108"/>
      <c r="F34" s="109"/>
      <c r="G34" s="110"/>
      <c r="H34" s="6"/>
      <c r="I34" s="6"/>
      <c r="J34" s="6"/>
      <c r="K34" s="6"/>
      <c r="L34" s="66"/>
      <c r="M34" s="67"/>
      <c r="N34" s="67"/>
      <c r="O34" s="67"/>
      <c r="P34" s="61"/>
      <c r="Q34" s="55"/>
      <c r="R34" s="44"/>
    </row>
    <row r="35" spans="1:18" ht="15" hidden="1" customHeight="1">
      <c r="A35" s="6"/>
      <c r="B35" s="11">
        <v>12</v>
      </c>
      <c r="C35" s="6"/>
      <c r="D35" s="22"/>
      <c r="E35" s="108"/>
      <c r="F35" s="109"/>
      <c r="G35" s="110"/>
      <c r="H35" s="6"/>
      <c r="I35" s="6"/>
      <c r="J35" s="6"/>
      <c r="K35" s="6"/>
      <c r="L35" s="66"/>
      <c r="M35" s="67"/>
      <c r="N35" s="67"/>
      <c r="O35" s="67"/>
      <c r="P35" s="61"/>
      <c r="Q35" s="55"/>
      <c r="R35" s="44"/>
    </row>
    <row r="36" spans="1:18" ht="15" hidden="1" customHeight="1">
      <c r="A36" s="6"/>
      <c r="B36" s="11">
        <v>13</v>
      </c>
      <c r="C36" s="6"/>
      <c r="D36" s="22"/>
      <c r="E36" s="108"/>
      <c r="F36" s="109"/>
      <c r="G36" s="110"/>
      <c r="H36" s="6"/>
      <c r="I36" s="6"/>
      <c r="J36" s="6"/>
      <c r="K36" s="6"/>
      <c r="L36" s="66"/>
      <c r="M36" s="67"/>
      <c r="N36" s="67"/>
      <c r="O36" s="67"/>
      <c r="P36" s="61"/>
      <c r="Q36" s="55"/>
      <c r="R36" s="44"/>
    </row>
    <row r="37" spans="1:18" ht="15" hidden="1" customHeight="1">
      <c r="A37" s="6"/>
      <c r="B37" s="11">
        <v>14</v>
      </c>
      <c r="C37" s="6"/>
      <c r="D37" s="6"/>
      <c r="E37" s="108"/>
      <c r="F37" s="109"/>
      <c r="G37" s="110"/>
      <c r="H37" s="6"/>
      <c r="I37" s="6"/>
      <c r="J37" s="6"/>
      <c r="K37" s="6"/>
      <c r="L37" s="66"/>
      <c r="M37" s="67"/>
      <c r="N37" s="67"/>
      <c r="O37" s="67"/>
      <c r="P37" s="61"/>
      <c r="Q37" s="55"/>
      <c r="R37" s="44"/>
    </row>
    <row r="38" spans="1:18" ht="15" hidden="1" customHeight="1">
      <c r="A38" s="6"/>
      <c r="B38" s="11">
        <v>15</v>
      </c>
      <c r="C38" s="6"/>
      <c r="D38" s="6"/>
      <c r="E38" s="108" t="s">
        <v>71</v>
      </c>
      <c r="F38" s="109"/>
      <c r="G38" s="110"/>
      <c r="H38" s="71">
        <f>IF(D5&gt;"متاهل",0,1)</f>
        <v>0</v>
      </c>
      <c r="I38" s="6"/>
      <c r="J38" s="6"/>
      <c r="K38" s="6"/>
      <c r="L38" s="66"/>
      <c r="M38" s="67"/>
      <c r="N38" s="67"/>
      <c r="O38" s="67"/>
      <c r="P38" s="61"/>
      <c r="Q38" s="55"/>
      <c r="R38" s="44"/>
    </row>
    <row r="39" spans="1:18" ht="15" hidden="1" customHeight="1">
      <c r="A39" s="6"/>
      <c r="B39" s="11">
        <v>16</v>
      </c>
      <c r="C39" s="6"/>
      <c r="D39" s="6"/>
      <c r="E39" s="108" t="s">
        <v>72</v>
      </c>
      <c r="F39" s="109"/>
      <c r="G39" s="110"/>
      <c r="H39" s="6"/>
      <c r="I39" s="6"/>
      <c r="J39" s="6"/>
      <c r="K39" s="6"/>
      <c r="L39" s="66"/>
      <c r="M39" s="67"/>
      <c r="N39" s="67"/>
      <c r="O39" s="67"/>
      <c r="P39" s="61"/>
      <c r="Q39" s="55"/>
      <c r="R39" s="44"/>
    </row>
    <row r="40" spans="1:18" ht="15" hidden="1" customHeight="1">
      <c r="A40" s="6"/>
      <c r="B40" s="11">
        <v>17</v>
      </c>
      <c r="C40" s="6"/>
      <c r="D40" s="6"/>
      <c r="E40" s="108"/>
      <c r="F40" s="109"/>
      <c r="G40" s="110"/>
      <c r="H40" s="6"/>
      <c r="I40" s="6"/>
      <c r="J40" s="6"/>
      <c r="K40" s="6"/>
      <c r="L40" s="66"/>
      <c r="M40" s="67"/>
      <c r="N40" s="67"/>
      <c r="O40" s="67"/>
      <c r="P40" s="61"/>
      <c r="Q40" s="55"/>
      <c r="R40" s="44"/>
    </row>
    <row r="41" spans="1:18" ht="15" hidden="1" customHeight="1">
      <c r="A41" s="6"/>
      <c r="B41" s="11">
        <v>18</v>
      </c>
      <c r="C41" s="6"/>
      <c r="D41" s="6"/>
      <c r="E41" s="108"/>
      <c r="F41" s="109"/>
      <c r="G41" s="110"/>
      <c r="H41" s="6"/>
      <c r="I41" s="6"/>
      <c r="J41" s="6"/>
      <c r="K41" s="6"/>
      <c r="L41" s="66"/>
      <c r="M41" s="67"/>
      <c r="N41" s="67"/>
      <c r="O41" s="67"/>
      <c r="P41" s="61"/>
      <c r="Q41" s="55"/>
      <c r="R41" s="44"/>
    </row>
    <row r="42" spans="1:18" ht="15" hidden="1" customHeight="1">
      <c r="A42" s="6"/>
      <c r="B42" s="11">
        <v>19</v>
      </c>
      <c r="C42" s="6"/>
      <c r="D42" s="6"/>
      <c r="E42" s="108"/>
      <c r="F42" s="109"/>
      <c r="G42" s="110"/>
      <c r="H42" s="6"/>
      <c r="I42" s="6"/>
      <c r="J42" s="6"/>
      <c r="K42" s="6"/>
      <c r="L42" s="66"/>
      <c r="M42" s="67"/>
      <c r="N42" s="67"/>
      <c r="O42" s="67"/>
      <c r="P42" s="61"/>
      <c r="Q42" s="55"/>
      <c r="R42" s="44"/>
    </row>
    <row r="43" spans="1:18" ht="15" hidden="1" customHeight="1">
      <c r="A43" s="6"/>
      <c r="B43" s="11">
        <v>20</v>
      </c>
      <c r="C43" s="6"/>
      <c r="D43" s="6"/>
      <c r="E43" s="108"/>
      <c r="F43" s="109"/>
      <c r="G43" s="110"/>
      <c r="H43" s="6"/>
      <c r="I43" s="6"/>
      <c r="J43" s="6"/>
      <c r="K43" s="6"/>
      <c r="L43" s="66"/>
      <c r="M43" s="67"/>
      <c r="N43" s="67"/>
      <c r="O43" s="67"/>
      <c r="P43" s="61"/>
      <c r="Q43" s="55"/>
      <c r="R43" s="44"/>
    </row>
    <row r="44" spans="1:18" ht="15" hidden="1" customHeight="1">
      <c r="A44" s="6"/>
      <c r="B44" s="11">
        <v>21</v>
      </c>
      <c r="C44" s="6"/>
      <c r="D44" s="6"/>
      <c r="E44" s="108"/>
      <c r="F44" s="109"/>
      <c r="G44" s="110"/>
      <c r="H44" s="6"/>
      <c r="I44" s="6"/>
      <c r="J44" s="6"/>
      <c r="K44" s="6"/>
      <c r="L44" s="66"/>
      <c r="M44" s="67"/>
      <c r="N44" s="67"/>
      <c r="O44" s="67"/>
      <c r="P44" s="61"/>
      <c r="Q44" s="55"/>
      <c r="R44" s="44"/>
    </row>
    <row r="45" spans="1:18" ht="15" hidden="1" customHeight="1">
      <c r="A45" s="6"/>
      <c r="B45" s="11">
        <v>22</v>
      </c>
      <c r="C45" s="6"/>
      <c r="D45" s="6"/>
      <c r="E45" s="108"/>
      <c r="F45" s="109"/>
      <c r="G45" s="110"/>
      <c r="H45" s="6"/>
      <c r="I45" s="6"/>
      <c r="J45" s="6"/>
      <c r="K45" s="6"/>
      <c r="L45" s="66"/>
      <c r="M45" s="67"/>
      <c r="N45" s="67"/>
      <c r="O45" s="67"/>
      <c r="P45" s="61"/>
      <c r="Q45" s="55"/>
      <c r="R45" s="44"/>
    </row>
    <row r="46" spans="1:18" ht="15" hidden="1" customHeight="1">
      <c r="A46" s="6"/>
      <c r="B46" s="11">
        <v>23</v>
      </c>
      <c r="C46" s="6"/>
      <c r="D46" s="6"/>
      <c r="E46" s="108"/>
      <c r="F46" s="109"/>
      <c r="G46" s="110"/>
      <c r="H46" s="6"/>
      <c r="I46" s="6"/>
      <c r="J46" s="6"/>
      <c r="K46" s="6"/>
      <c r="L46" s="66"/>
      <c r="M46" s="67"/>
      <c r="N46" s="67"/>
      <c r="O46" s="67"/>
      <c r="P46" s="61"/>
      <c r="Q46" s="55"/>
      <c r="R46" s="44"/>
    </row>
    <row r="47" spans="1:18" ht="15" hidden="1" customHeight="1">
      <c r="A47" s="6"/>
      <c r="B47" s="11">
        <v>24</v>
      </c>
      <c r="C47" s="6"/>
      <c r="D47" s="6"/>
      <c r="E47" s="108"/>
      <c r="F47" s="109"/>
      <c r="G47" s="110"/>
      <c r="H47" s="6"/>
      <c r="I47" s="6"/>
      <c r="J47" s="6"/>
      <c r="K47" s="6"/>
      <c r="L47" s="66"/>
      <c r="M47" s="67"/>
      <c r="N47" s="67"/>
      <c r="O47" s="67"/>
      <c r="P47" s="61"/>
      <c r="Q47" s="55"/>
      <c r="R47" s="44"/>
    </row>
    <row r="48" spans="1:18" ht="15" hidden="1" customHeight="1">
      <c r="A48" s="6"/>
      <c r="B48" s="11">
        <v>25</v>
      </c>
      <c r="C48" s="6"/>
      <c r="D48" s="6"/>
      <c r="E48" s="108"/>
      <c r="F48" s="109"/>
      <c r="G48" s="110"/>
      <c r="H48" s="6"/>
      <c r="I48" s="6"/>
      <c r="J48" s="6"/>
      <c r="K48" s="6"/>
      <c r="L48" s="66"/>
      <c r="M48" s="67"/>
      <c r="N48" s="67"/>
      <c r="O48" s="67"/>
      <c r="P48" s="61"/>
      <c r="Q48" s="55"/>
      <c r="R48" s="44"/>
    </row>
    <row r="49" spans="1:18" ht="15" hidden="1" customHeight="1">
      <c r="A49" s="6"/>
      <c r="B49" s="11">
        <v>26</v>
      </c>
      <c r="C49" s="6"/>
      <c r="D49" s="6"/>
      <c r="E49" s="108"/>
      <c r="F49" s="109"/>
      <c r="G49" s="110"/>
      <c r="H49" s="6"/>
      <c r="I49" s="6"/>
      <c r="J49" s="6"/>
      <c r="K49" s="6"/>
      <c r="L49" s="66"/>
      <c r="M49" s="67"/>
      <c r="N49" s="67"/>
      <c r="O49" s="67"/>
      <c r="P49" s="61"/>
      <c r="Q49" s="55"/>
      <c r="R49" s="44"/>
    </row>
    <row r="50" spans="1:18" ht="15" hidden="1" customHeight="1">
      <c r="A50" s="6"/>
      <c r="B50" s="11">
        <v>27</v>
      </c>
      <c r="C50" s="6"/>
      <c r="D50" s="6"/>
      <c r="E50" s="108"/>
      <c r="F50" s="109"/>
      <c r="G50" s="110"/>
      <c r="H50" s="6"/>
      <c r="I50" s="6"/>
      <c r="J50" s="6"/>
      <c r="K50" s="6"/>
      <c r="L50" s="66"/>
      <c r="M50" s="67"/>
      <c r="N50" s="67"/>
      <c r="O50" s="67"/>
      <c r="P50" s="61"/>
      <c r="Q50" s="55"/>
      <c r="R50" s="44"/>
    </row>
    <row r="51" spans="1:18" ht="15" hidden="1" customHeight="1">
      <c r="A51" s="6"/>
      <c r="B51" s="11">
        <v>28</v>
      </c>
      <c r="C51" s="6"/>
      <c r="D51" s="6"/>
      <c r="E51" s="108"/>
      <c r="F51" s="109"/>
      <c r="G51" s="110"/>
      <c r="H51" s="6"/>
      <c r="I51" s="6"/>
      <c r="J51" s="6"/>
      <c r="K51" s="6"/>
      <c r="L51" s="66"/>
      <c r="M51" s="67"/>
      <c r="N51" s="67"/>
      <c r="O51" s="67"/>
      <c r="P51" s="61"/>
      <c r="Q51" s="55"/>
      <c r="R51" s="44"/>
    </row>
    <row r="52" spans="1:18" ht="15" hidden="1" customHeight="1">
      <c r="A52" s="6"/>
      <c r="B52" s="11">
        <v>29</v>
      </c>
      <c r="C52" s="6"/>
      <c r="D52" s="6"/>
      <c r="E52" s="108"/>
      <c r="F52" s="109"/>
      <c r="G52" s="110"/>
      <c r="H52" s="6"/>
      <c r="I52" s="6"/>
      <c r="J52" s="6"/>
      <c r="K52" s="6"/>
      <c r="L52" s="66"/>
      <c r="M52" s="67"/>
      <c r="N52" s="67"/>
      <c r="O52" s="67"/>
      <c r="P52" s="61"/>
      <c r="Q52" s="55"/>
      <c r="R52" s="44"/>
    </row>
    <row r="53" spans="1:18" ht="15" hidden="1" customHeight="1">
      <c r="A53" s="6"/>
      <c r="B53" s="11">
        <v>30</v>
      </c>
      <c r="C53" s="6"/>
      <c r="D53" s="6"/>
      <c r="E53" s="108"/>
      <c r="F53" s="109"/>
      <c r="G53" s="110"/>
      <c r="H53" s="6"/>
      <c r="I53" s="6"/>
      <c r="J53" s="6"/>
      <c r="K53" s="6"/>
      <c r="L53" s="66"/>
      <c r="M53" s="67"/>
      <c r="N53" s="67"/>
      <c r="O53" s="67"/>
      <c r="P53" s="61"/>
      <c r="Q53" s="55"/>
      <c r="R53" s="44"/>
    </row>
    <row r="54" spans="1:18" ht="15" hidden="1" customHeight="1">
      <c r="B54" s="16"/>
      <c r="E54" s="118"/>
      <c r="F54" s="119"/>
      <c r="G54" s="120"/>
      <c r="L54" s="68"/>
      <c r="M54" s="69"/>
      <c r="N54" s="69"/>
      <c r="O54" s="69"/>
      <c r="P54" s="70"/>
      <c r="Q54" s="3"/>
      <c r="R54" s="42"/>
    </row>
    <row r="55" spans="1:18" ht="14.25" customHeight="1" thickBot="1">
      <c r="A55" s="42"/>
      <c r="B55" s="90"/>
      <c r="C55" s="90"/>
      <c r="D55" s="90"/>
      <c r="E55" s="250" t="s">
        <v>82</v>
      </c>
      <c r="F55" s="251"/>
      <c r="G55" s="252"/>
      <c r="H55" s="90"/>
      <c r="I55" s="90"/>
      <c r="J55" s="90"/>
      <c r="K55" s="42"/>
      <c r="L55" s="230" t="s">
        <v>67</v>
      </c>
      <c r="M55" s="231"/>
      <c r="N55" s="231"/>
      <c r="O55" s="231"/>
      <c r="P55" s="232"/>
      <c r="Q55" s="3"/>
      <c r="R55" s="42"/>
    </row>
    <row r="56" spans="1:18" ht="14.25" customHeight="1" thickBot="1">
      <c r="A56" s="253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42"/>
    </row>
    <row r="57" spans="1:18" ht="15.75">
      <c r="A57" s="38"/>
      <c r="B57" s="233"/>
      <c r="C57" s="240" t="s">
        <v>51</v>
      </c>
      <c r="D57" s="241"/>
      <c r="E57" s="241"/>
      <c r="F57" s="241"/>
      <c r="G57" s="241"/>
      <c r="H57" s="241"/>
      <c r="I57" s="241"/>
      <c r="J57" s="241"/>
      <c r="K57" s="241"/>
      <c r="L57" s="242"/>
      <c r="M57" s="242"/>
      <c r="N57" s="242"/>
      <c r="O57" s="242"/>
      <c r="P57" s="243"/>
      <c r="Q57" s="234"/>
      <c r="R57" s="235"/>
    </row>
    <row r="58" spans="1:18" ht="16.5" thickBot="1">
      <c r="A58" s="38"/>
      <c r="B58" s="233"/>
      <c r="C58" s="244" t="s">
        <v>50</v>
      </c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6"/>
      <c r="Q58" s="234"/>
      <c r="R58" s="235"/>
    </row>
    <row r="59" spans="1:18" ht="16.5" thickBot="1">
      <c r="A59" s="38"/>
      <c r="B59" s="87"/>
      <c r="C59" s="247" t="s">
        <v>65</v>
      </c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9"/>
      <c r="Q59" s="87"/>
      <c r="R59" s="87"/>
    </row>
    <row r="60" spans="1:18" ht="18.75" thickBot="1">
      <c r="A60" s="38"/>
      <c r="B60" s="88"/>
      <c r="C60" s="227" t="s">
        <v>74</v>
      </c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9"/>
      <c r="Q60" s="88"/>
      <c r="R60" s="87"/>
    </row>
    <row r="61" spans="1:18" hidden="1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5"/>
    </row>
    <row r="62" spans="1:18" hidden="1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40">
        <f>ROUND(P62,0)</f>
        <v>77550</v>
      </c>
      <c r="P62" s="39">
        <f>J6/100</f>
        <v>77549.750000000015</v>
      </c>
      <c r="Q62" s="36"/>
      <c r="R62" s="35"/>
    </row>
    <row r="63" spans="1:18" hidden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>
        <f>((N4*(N5-N6))/6)</f>
        <v>69.666666666666671</v>
      </c>
      <c r="N63" s="36"/>
      <c r="O63" s="36">
        <f>IF(N7&gt;"عادی",0.95,0.9)</f>
        <v>0.95</v>
      </c>
      <c r="P63" s="36"/>
      <c r="Q63" s="36"/>
      <c r="R63" s="35"/>
    </row>
    <row r="64" spans="1:18" ht="15" hidden="1" thickBot="1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5"/>
    </row>
    <row r="65" spans="2:18" ht="15.75" hidden="1" customHeight="1" thickBot="1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24">
        <f>(O8*O62)*O63</f>
        <v>5157075</v>
      </c>
      <c r="P65" s="225"/>
      <c r="Q65" s="226"/>
      <c r="R65" s="35"/>
    </row>
    <row r="66" spans="2:18" hidden="1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5"/>
    </row>
    <row r="67" spans="2:18" hidden="1">
      <c r="B67" s="36"/>
      <c r="C67" s="36"/>
      <c r="D67" s="36"/>
      <c r="E67" s="36"/>
      <c r="F67" s="36"/>
      <c r="G67" s="36"/>
      <c r="H67" s="36"/>
      <c r="I67" s="36">
        <v>0</v>
      </c>
      <c r="J67" s="36"/>
      <c r="K67" s="36"/>
      <c r="L67" s="36"/>
      <c r="M67" s="36"/>
      <c r="N67" s="36"/>
      <c r="O67" s="36"/>
      <c r="P67" s="36"/>
      <c r="Q67" s="36"/>
      <c r="R67" s="35"/>
    </row>
    <row r="68" spans="2:18" hidden="1">
      <c r="B68" s="36"/>
      <c r="C68" s="36"/>
      <c r="D68" s="36"/>
      <c r="E68" s="36"/>
      <c r="F68" s="36"/>
      <c r="G68" s="36"/>
      <c r="H68" s="36"/>
      <c r="I68" s="36">
        <v>1</v>
      </c>
      <c r="J68" s="36" t="s">
        <v>56</v>
      </c>
      <c r="K68" s="36"/>
      <c r="L68" s="36"/>
      <c r="M68" s="36"/>
      <c r="N68" s="36"/>
      <c r="O68" s="36"/>
      <c r="P68" s="36"/>
      <c r="Q68" s="36"/>
      <c r="R68" s="35"/>
    </row>
    <row r="69" spans="2:18" hidden="1">
      <c r="B69" s="36"/>
      <c r="C69" s="36"/>
      <c r="D69" s="36"/>
      <c r="E69" s="36"/>
      <c r="F69" s="36"/>
      <c r="G69" s="36"/>
      <c r="H69" s="36"/>
      <c r="I69" s="36">
        <v>2</v>
      </c>
      <c r="J69" s="36" t="s">
        <v>57</v>
      </c>
      <c r="K69" s="36"/>
      <c r="L69" s="36"/>
      <c r="M69" s="36"/>
      <c r="N69" s="36"/>
      <c r="O69" s="36"/>
      <c r="P69" s="36"/>
      <c r="Q69" s="36"/>
    </row>
    <row r="70" spans="2:18" ht="15" hidden="1" thickBot="1">
      <c r="B70" s="36"/>
      <c r="C70" s="36"/>
      <c r="D70" s="36"/>
      <c r="E70" s="36"/>
      <c r="F70" s="36"/>
      <c r="G70" s="36"/>
      <c r="H70" s="36"/>
      <c r="I70" s="36">
        <v>3</v>
      </c>
      <c r="J70" s="36"/>
      <c r="K70" s="36"/>
      <c r="L70" s="36"/>
      <c r="M70" s="36"/>
      <c r="N70" s="36"/>
      <c r="O70" s="36"/>
      <c r="P70" s="36"/>
      <c r="Q70" s="36"/>
    </row>
    <row r="71" spans="2:18" ht="18.75" hidden="1" thickBot="1">
      <c r="B71" s="4"/>
      <c r="C71" s="236"/>
      <c r="D71" s="237"/>
      <c r="E71" s="5"/>
      <c r="F71" s="238"/>
      <c r="G71" s="239"/>
      <c r="H71" s="4"/>
      <c r="I71" s="36">
        <v>4</v>
      </c>
      <c r="J71" s="4"/>
    </row>
    <row r="72" spans="2:18" hidden="1">
      <c r="B72" s="4"/>
      <c r="C72" s="4"/>
      <c r="D72" s="4"/>
      <c r="E72" s="4"/>
      <c r="F72" s="4"/>
      <c r="G72" s="4"/>
      <c r="H72" s="4"/>
      <c r="I72" s="36">
        <v>5</v>
      </c>
      <c r="J72" s="4"/>
    </row>
    <row r="73" spans="2:18" hidden="1">
      <c r="B73" s="4"/>
      <c r="C73" s="4"/>
      <c r="D73" s="4"/>
      <c r="E73" s="4"/>
      <c r="F73" s="4"/>
      <c r="G73" s="4"/>
      <c r="H73" s="4"/>
      <c r="I73" s="36">
        <v>6</v>
      </c>
      <c r="J73" s="4"/>
    </row>
    <row r="74" spans="2:18" hidden="1">
      <c r="B74" s="4"/>
      <c r="C74" s="4"/>
      <c r="D74" s="4"/>
      <c r="E74" s="4"/>
      <c r="F74" s="4"/>
      <c r="G74" s="4"/>
      <c r="H74" s="4"/>
      <c r="I74" s="36">
        <v>7</v>
      </c>
      <c r="J74" s="4"/>
    </row>
    <row r="75" spans="2:18" hidden="1">
      <c r="B75" s="4"/>
      <c r="C75" s="4"/>
      <c r="D75" s="4"/>
      <c r="E75" s="4"/>
      <c r="F75" s="4"/>
      <c r="G75" s="4"/>
      <c r="H75" s="4"/>
      <c r="I75" s="36">
        <v>8</v>
      </c>
      <c r="J75" s="4"/>
    </row>
    <row r="76" spans="2:18" hidden="1">
      <c r="B76" s="4"/>
      <c r="C76" s="4"/>
      <c r="D76" s="4"/>
      <c r="E76" s="4"/>
      <c r="F76" s="4"/>
      <c r="G76" s="4"/>
      <c r="H76" s="4"/>
      <c r="I76" s="36">
        <v>9</v>
      </c>
      <c r="J76" s="4"/>
    </row>
    <row r="77" spans="2:18" hidden="1">
      <c r="I77" s="36">
        <v>10</v>
      </c>
    </row>
    <row r="78" spans="2:18" hidden="1">
      <c r="I78" s="36">
        <v>11</v>
      </c>
    </row>
    <row r="79" spans="2:18" hidden="1">
      <c r="I79" s="36">
        <v>12</v>
      </c>
    </row>
    <row r="80" spans="2:18" hidden="1">
      <c r="I80" s="36">
        <v>13</v>
      </c>
    </row>
    <row r="81" spans="9:9" hidden="1">
      <c r="I81" s="36">
        <v>14</v>
      </c>
    </row>
    <row r="82" spans="9:9" hidden="1">
      <c r="I82" s="36">
        <v>15</v>
      </c>
    </row>
    <row r="83" spans="9:9" hidden="1">
      <c r="I83" s="36">
        <v>16</v>
      </c>
    </row>
    <row r="84" spans="9:9" hidden="1">
      <c r="I84" s="36">
        <v>17</v>
      </c>
    </row>
    <row r="85" spans="9:9" hidden="1">
      <c r="I85" s="36">
        <v>18</v>
      </c>
    </row>
    <row r="86" spans="9:9" hidden="1">
      <c r="I86" s="36">
        <v>19</v>
      </c>
    </row>
    <row r="87" spans="9:9" hidden="1">
      <c r="I87" s="36">
        <v>20</v>
      </c>
    </row>
    <row r="88" spans="9:9" hidden="1">
      <c r="I88" s="36">
        <v>21</v>
      </c>
    </row>
    <row r="89" spans="9:9" hidden="1">
      <c r="I89" s="36">
        <v>22</v>
      </c>
    </row>
    <row r="90" spans="9:9" hidden="1">
      <c r="I90" s="36">
        <v>23</v>
      </c>
    </row>
    <row r="91" spans="9:9" hidden="1">
      <c r="I91" s="36">
        <v>24</v>
      </c>
    </row>
    <row r="92" spans="9:9" hidden="1">
      <c r="I92" s="36">
        <v>25</v>
      </c>
    </row>
    <row r="93" spans="9:9" hidden="1">
      <c r="I93" s="36">
        <v>26</v>
      </c>
    </row>
    <row r="94" spans="9:9" hidden="1">
      <c r="I94" s="36">
        <v>27</v>
      </c>
    </row>
    <row r="95" spans="9:9" hidden="1">
      <c r="I95" s="36">
        <v>28</v>
      </c>
    </row>
    <row r="96" spans="9:9" hidden="1">
      <c r="I96" s="36">
        <v>29</v>
      </c>
    </row>
    <row r="97" spans="2:19" hidden="1">
      <c r="I97" s="36">
        <v>30</v>
      </c>
    </row>
    <row r="98" spans="2:19" hidden="1">
      <c r="I98" s="36">
        <v>31</v>
      </c>
    </row>
    <row r="99" spans="2:19" hidden="1"/>
    <row r="100" spans="2:19" hidden="1"/>
    <row r="101" spans="2:19" hidden="1"/>
    <row r="102" spans="2:19" hidden="1"/>
    <row r="103" spans="2:19" hidden="1"/>
    <row r="104" spans="2:19" hidden="1"/>
    <row r="105" spans="2:19" hidden="1"/>
    <row r="106" spans="2:19"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</row>
    <row r="107" spans="2:19"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</row>
    <row r="108" spans="2:19"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</row>
    <row r="109" spans="2:19"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</row>
    <row r="110" spans="2:19"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</row>
    <row r="111" spans="2:19"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</row>
    <row r="112" spans="2:19"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</row>
    <row r="113" spans="2:19"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</row>
    <row r="114" spans="2:19"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</row>
    <row r="115" spans="2:19"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</row>
    <row r="116" spans="2:19"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</row>
    <row r="117" spans="2:19"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</row>
    <row r="118" spans="2:19"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</row>
    <row r="119" spans="2:19"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</row>
    <row r="120" spans="2:19"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</row>
    <row r="121" spans="2:19"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</row>
    <row r="122" spans="2:19"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</row>
    <row r="123" spans="2:19"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</row>
    <row r="124" spans="2:19"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</row>
    <row r="125" spans="2:19"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</row>
    <row r="126" spans="2:19"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</row>
  </sheetData>
  <sheetProtection password="CCDB" sheet="1" objects="1" scenarios="1"/>
  <mergeCells count="65">
    <mergeCell ref="B106:S126"/>
    <mergeCell ref="O65:Q65"/>
    <mergeCell ref="C60:P60"/>
    <mergeCell ref="L55:P55"/>
    <mergeCell ref="B57:B58"/>
    <mergeCell ref="Q57:R58"/>
    <mergeCell ref="C71:D71"/>
    <mergeCell ref="F71:G71"/>
    <mergeCell ref="C57:P57"/>
    <mergeCell ref="C58:P58"/>
    <mergeCell ref="C59:P59"/>
    <mergeCell ref="E55:G55"/>
    <mergeCell ref="A56:Q56"/>
    <mergeCell ref="G3:H3"/>
    <mergeCell ref="I12:J12"/>
    <mergeCell ref="L12:P12"/>
    <mergeCell ref="K10:K13"/>
    <mergeCell ref="G11:H11"/>
    <mergeCell ref="L13:P13"/>
    <mergeCell ref="L7:M7"/>
    <mergeCell ref="E13:G13"/>
    <mergeCell ref="G12:H12"/>
    <mergeCell ref="E12:F12"/>
    <mergeCell ref="E11:F11"/>
    <mergeCell ref="L11:P11"/>
    <mergeCell ref="L10:P10"/>
    <mergeCell ref="A1:B2"/>
    <mergeCell ref="A3:A11"/>
    <mergeCell ref="C1:I2"/>
    <mergeCell ref="E8:G8"/>
    <mergeCell ref="E5:G7"/>
    <mergeCell ref="B7:C7"/>
    <mergeCell ref="B8:C8"/>
    <mergeCell ref="B4:C4"/>
    <mergeCell ref="B5:C5"/>
    <mergeCell ref="B6:C6"/>
    <mergeCell ref="B3:C3"/>
    <mergeCell ref="E3:F3"/>
    <mergeCell ref="E4:F4"/>
    <mergeCell ref="E9:G9"/>
    <mergeCell ref="E10:J10"/>
    <mergeCell ref="I11:J11"/>
    <mergeCell ref="L1:Q2"/>
    <mergeCell ref="J1:J2"/>
    <mergeCell ref="L4:M4"/>
    <mergeCell ref="L5:M5"/>
    <mergeCell ref="L6:M6"/>
    <mergeCell ref="K1:K2"/>
    <mergeCell ref="L3:Q3"/>
    <mergeCell ref="O5:P5"/>
    <mergeCell ref="O6:P6"/>
    <mergeCell ref="K4:K9"/>
    <mergeCell ref="O4:P4"/>
    <mergeCell ref="O8:P8"/>
    <mergeCell ref="O9:P9"/>
    <mergeCell ref="L9:N9"/>
    <mergeCell ref="L8:N8"/>
    <mergeCell ref="O7:P7"/>
    <mergeCell ref="B14:C14"/>
    <mergeCell ref="B15:C15"/>
    <mergeCell ref="B9:C9"/>
    <mergeCell ref="B10:C10"/>
    <mergeCell ref="A16:B16"/>
    <mergeCell ref="B12:C12"/>
    <mergeCell ref="B11:C11"/>
  </mergeCells>
  <dataValidations count="12">
    <dataValidation type="list" allowBlank="1" showInputMessage="1" showErrorMessage="1" sqref="D10">
      <formula1>$D$24:$D$28</formula1>
    </dataValidation>
    <dataValidation type="list" allowBlank="1" showInputMessage="1" showErrorMessage="1" sqref="D8">
      <formula1>$C$23:$C$27</formula1>
    </dataValidation>
    <dataValidation type="list" allowBlank="1" showInputMessage="1" showErrorMessage="1" sqref="D7">
      <formula1>$B$24:$B$39</formula1>
    </dataValidation>
    <dataValidation type="list" allowBlank="1" showInputMessage="1" showErrorMessage="1" prompt="تا 3 فرزند حق اولاد تعلق ميگيرد" sqref="D6">
      <formula1>$B$23:$B$26</formula1>
    </dataValidation>
    <dataValidation type="list" allowBlank="1" showInputMessage="1" showErrorMessage="1" sqref="D5">
      <formula1>$E$38:$E$39</formula1>
    </dataValidation>
    <dataValidation type="whole" allowBlank="1" showInputMessage="1" showErrorMessage="1" error="ساعات ضمن خدمت قابل قبول بین 0 تا 1000 ساعت خواهد بود" prompt="ساعات ضمن خدمت قابل قبول بین 0 تا 1000 ساعت خواهد بود" sqref="D9">
      <formula1>0</formula1>
      <formula2>1000</formula2>
    </dataValidation>
    <dataValidation type="list" allowBlank="1" showInputMessage="1" showErrorMessage="1" error="سنوات قابل قبول تا 30 سال خواهد بود" sqref="D4">
      <formula1>$B$23:$B$34</formula1>
    </dataValidation>
    <dataValidation type="list" allowBlank="1" showInputMessage="1" showErrorMessage="1" sqref="D3">
      <formula1>$B$23:$B$52</formula1>
    </dataValidation>
    <dataValidation type="list" allowBlank="1" showInputMessage="1" showErrorMessage="1" sqref="D11:D12">
      <formula1>$B$23:$B$33</formula1>
    </dataValidation>
    <dataValidation type="list" allowBlank="1" showInputMessage="1" showErrorMessage="1" sqref="N4">
      <formula1>$I$67:$I$91</formula1>
    </dataValidation>
    <dataValidation type="list" allowBlank="1" showInputMessage="1" showErrorMessage="1" sqref="N5">
      <formula1>$I$77:$I$95</formula1>
    </dataValidation>
    <dataValidation type="list" allowBlank="1" showInputMessage="1" showErrorMessage="1" sqref="N7">
      <formula1>$J$68:$J$69</formula1>
    </dataValidation>
  </dataValidations>
  <hyperlinks>
    <hyperlink ref="E9" r:id="rId1"/>
  </hyperlinks>
  <pageMargins left="0.7" right="0.7" top="0.75" bottom="0.75" header="0.3" footer="0.3"/>
  <pageSetup orientation="portrait" r:id="rId2"/>
  <ignoredErrors>
    <ignoredError sqref="J6" formula="1"/>
    <ignoredError sqref="J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E-S</dc:creator>
  <cp:lastModifiedBy>GJKH</cp:lastModifiedBy>
  <dcterms:created xsi:type="dcterms:W3CDTF">2013-09-07T08:21:04Z</dcterms:created>
  <dcterms:modified xsi:type="dcterms:W3CDTF">2014-03-09T05:13:10Z</dcterms:modified>
</cp:coreProperties>
</file>