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_amirian\Downloads\"/>
    </mc:Choice>
  </mc:AlternateContent>
  <xr:revisionPtr revIDLastSave="0" documentId="13_ncr:1_{90DB3127-5A47-4D7E-974D-A681804DE92A}" xr6:coauthVersionLast="43" xr6:coauthVersionMax="47" xr10:uidLastSave="{00000000-0000-0000-0000-000000000000}"/>
  <workbookProtection workbookAlgorithmName="SHA-512" workbookHashValue="B7isktZaGxCi9kdfatJSZQiNK1hmrgpA7rZG3WKRtkkCftGCpS4xD7CvqLtvl8eV6O3gyr66hC2jE7YDobzzog==" workbookSaltValue="YvQJzczNacmjqKtHZt+Eow==" workbookSpinCount="100000" lockStructure="1"/>
  <bookViews>
    <workbookView xWindow="-120" yWindow="-120" windowWidth="29040" windowHeight="15840" tabRatio="526" activeTab="4" xr2:uid="{00000000-000D-0000-FFFF-FFFF00000000}"/>
  </bookViews>
  <sheets>
    <sheet name="ورود اطلاعات" sheetId="1" r:id="rId1"/>
    <sheet name="life table -مفروضات و نرخ ها" sheetId="4" state="hidden" r:id="rId2"/>
    <sheet name="کارمزد" sheetId="5" state="hidden" r:id="rId3"/>
    <sheet name="محاسبات" sheetId="3" state="hidden" r:id="rId4"/>
    <sheet name="جدول حق بیمه" sheetId="6" r:id="rId5"/>
  </sheets>
  <definedNames>
    <definedName name="_xlnm.Print_Titles" localSheetId="4">'جدول حق بیمه'!$1:$6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N84" i="3" l="1"/>
  <c r="CN85" i="3"/>
  <c r="L84" i="3"/>
  <c r="L85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4" i="3"/>
  <c r="CM84" i="3" l="1"/>
  <c r="CM85" i="3"/>
  <c r="I6" i="6" l="1"/>
  <c r="G5" i="6" l="1"/>
  <c r="CK85" i="3" l="1"/>
  <c r="CJ84" i="3"/>
  <c r="CJ85" i="3"/>
  <c r="CH84" i="3"/>
  <c r="CH85" i="3"/>
  <c r="CG84" i="3"/>
  <c r="CG85" i="3"/>
  <c r="CF84" i="3"/>
  <c r="CF85" i="3"/>
  <c r="CC84" i="3"/>
  <c r="CC85" i="3"/>
  <c r="CB84" i="3"/>
  <c r="CB85" i="3"/>
  <c r="CA84" i="3"/>
  <c r="CA85" i="3"/>
  <c r="BZ84" i="3"/>
  <c r="BZ85" i="3"/>
  <c r="BY84" i="3"/>
  <c r="BY85" i="3"/>
  <c r="BX84" i="3"/>
  <c r="BX85" i="3"/>
  <c r="BW84" i="3"/>
  <c r="BW85" i="3"/>
  <c r="BV84" i="3"/>
  <c r="BV85" i="3"/>
  <c r="BU84" i="3"/>
  <c r="BU85" i="3"/>
  <c r="BT84" i="3"/>
  <c r="BT85" i="3"/>
  <c r="BS84" i="3"/>
  <c r="BS85" i="3"/>
  <c r="BI84" i="3"/>
  <c r="BI85" i="3"/>
  <c r="BG84" i="3"/>
  <c r="BG85" i="3"/>
  <c r="BF84" i="3"/>
  <c r="BF85" i="3"/>
  <c r="BE84" i="3"/>
  <c r="BE85" i="3"/>
  <c r="BD84" i="3"/>
  <c r="BD85" i="3"/>
  <c r="BC84" i="3"/>
  <c r="BC85" i="3"/>
  <c r="BB84" i="3"/>
  <c r="BB85" i="3"/>
  <c r="BA84" i="3"/>
  <c r="BA85" i="3"/>
  <c r="AZ84" i="3"/>
  <c r="AZ85" i="3"/>
  <c r="AY84" i="3"/>
  <c r="AY85" i="3"/>
  <c r="AX84" i="3"/>
  <c r="AX85" i="3"/>
  <c r="AW84" i="3"/>
  <c r="AW85" i="3"/>
  <c r="AV84" i="3"/>
  <c r="AV85" i="3"/>
  <c r="AU84" i="3"/>
  <c r="AU85" i="3"/>
  <c r="AT84" i="3"/>
  <c r="AT85" i="3"/>
  <c r="AS84" i="3"/>
  <c r="AS85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P84" i="3"/>
  <c r="AP85" i="3"/>
  <c r="AO84" i="3"/>
  <c r="AO85" i="3"/>
  <c r="AN84" i="3"/>
  <c r="AN85" i="3"/>
  <c r="AM84" i="3"/>
  <c r="AM85" i="3"/>
  <c r="AL84" i="3"/>
  <c r="AL85" i="3"/>
  <c r="AK84" i="3"/>
  <c r="AK85" i="3"/>
  <c r="AJ84" i="3"/>
  <c r="AJ85" i="3"/>
  <c r="AI84" i="3"/>
  <c r="AI85" i="3"/>
  <c r="AH84" i="3"/>
  <c r="AH85" i="3"/>
  <c r="AG84" i="3"/>
  <c r="AG85" i="3"/>
  <c r="AF84" i="3"/>
  <c r="AF85" i="3"/>
  <c r="AB84" i="3"/>
  <c r="AB85" i="3"/>
  <c r="AA84" i="3"/>
  <c r="AA85" i="3"/>
  <c r="Z84" i="3"/>
  <c r="Z85" i="3"/>
  <c r="Y84" i="3"/>
  <c r="Y85" i="3"/>
  <c r="X84" i="3"/>
  <c r="X85" i="3"/>
  <c r="W84" i="3"/>
  <c r="W85" i="3"/>
  <c r="V84" i="3"/>
  <c r="V85" i="3"/>
  <c r="U84" i="3"/>
  <c r="U85" i="3"/>
  <c r="T84" i="3"/>
  <c r="T85" i="3"/>
  <c r="S84" i="3"/>
  <c r="S85" i="3"/>
  <c r="R84" i="3"/>
  <c r="AD84" i="3" s="1"/>
  <c r="BQ84" i="3" s="1"/>
  <c r="R85" i="3"/>
  <c r="AD85" i="3" s="1"/>
  <c r="BQ85" i="3" s="1"/>
  <c r="Q84" i="3"/>
  <c r="AE84" i="3" s="1"/>
  <c r="BR84" i="3" s="1"/>
  <c r="Q85" i="3"/>
  <c r="AE85" i="3" s="1"/>
  <c r="BR85" i="3" s="1"/>
  <c r="P84" i="3"/>
  <c r="P85" i="3"/>
  <c r="O84" i="3"/>
  <c r="O85" i="3"/>
  <c r="CL84" i="3" l="1"/>
  <c r="CL85" i="3"/>
  <c r="L5" i="6"/>
  <c r="I5" i="6"/>
  <c r="E5" i="6"/>
  <c r="C5" i="6"/>
  <c r="Q5" i="4"/>
  <c r="U11" i="4"/>
  <c r="U10" i="4"/>
  <c r="K8" i="4"/>
  <c r="F8" i="1"/>
  <c r="D15" i="1"/>
  <c r="D8" i="1"/>
  <c r="F15" i="1" l="1"/>
  <c r="H15" i="1"/>
  <c r="S8" i="4" l="1"/>
  <c r="U8" i="4"/>
  <c r="I9" i="4"/>
  <c r="AE68" i="4" l="1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E6" i="4"/>
  <c r="AE5" i="4"/>
  <c r="AE4" i="4"/>
  <c r="AE3" i="4"/>
  <c r="K6" i="4"/>
  <c r="K3" i="4"/>
  <c r="P5" i="6" l="1"/>
  <c r="N5" i="6"/>
  <c r="O3" i="4" l="1"/>
  <c r="B4" i="3" s="1"/>
  <c r="S3" i="4"/>
  <c r="U3" i="4"/>
  <c r="I4" i="4"/>
  <c r="K4" i="4"/>
  <c r="M4" i="4"/>
  <c r="O4" i="4"/>
  <c r="S4" i="4"/>
  <c r="U4" i="4"/>
  <c r="I5" i="4"/>
  <c r="K5" i="4"/>
  <c r="M5" i="4"/>
  <c r="O5" i="4"/>
  <c r="S5" i="4"/>
  <c r="U5" i="4"/>
  <c r="I6" i="4"/>
  <c r="M6" i="4"/>
  <c r="O6" i="4"/>
  <c r="I7" i="4"/>
  <c r="K7" i="4"/>
  <c r="M7" i="4"/>
  <c r="O8" i="4"/>
  <c r="Q10" i="4"/>
  <c r="S10" i="4"/>
  <c r="O11" i="4"/>
  <c r="Q11" i="4"/>
  <c r="S11" i="4"/>
  <c r="BO84" i="3" l="1"/>
  <c r="BO85" i="3"/>
  <c r="BM84" i="3"/>
  <c r="BM85" i="3"/>
  <c r="B85" i="3"/>
  <c r="E4" i="3"/>
  <c r="A4" i="3"/>
  <c r="B5" i="3" s="1"/>
  <c r="M7" i="6"/>
  <c r="BN84" i="3" l="1"/>
  <c r="BN85" i="3"/>
  <c r="BL84" i="3"/>
  <c r="BL85" i="3"/>
  <c r="AC85" i="3"/>
  <c r="BP85" i="3" s="1"/>
  <c r="BJ85" i="3" s="1"/>
  <c r="CE85" i="3" s="1"/>
  <c r="N85" i="3"/>
  <c r="CD85" i="3" s="1"/>
  <c r="BH85" i="3"/>
  <c r="BK85" i="3"/>
  <c r="AM4" i="3"/>
  <c r="BM4" i="3"/>
  <c r="BN4" i="3"/>
  <c r="AN4" i="3"/>
  <c r="AO4" i="3"/>
  <c r="AP4" i="3" s="1"/>
  <c r="N17" i="5"/>
  <c r="N16" i="5"/>
  <c r="N15" i="5"/>
  <c r="N14" i="5"/>
  <c r="N13" i="5"/>
  <c r="D10" i="1"/>
  <c r="E5" i="3" l="1"/>
  <c r="A5" i="3"/>
  <c r="M8" i="4"/>
  <c r="O7" i="4"/>
  <c r="H8" i="1"/>
  <c r="H10" i="1" s="1"/>
  <c r="F10" i="1"/>
  <c r="D12" i="1"/>
  <c r="I8" i="4" s="1"/>
  <c r="B6" i="3" l="1"/>
  <c r="A6" i="3" s="1"/>
  <c r="BM5" i="3"/>
  <c r="BN5" i="3"/>
  <c r="U7" i="4"/>
  <c r="U9" i="4"/>
  <c r="S7" i="4"/>
  <c r="S9" i="4"/>
  <c r="H12" i="1"/>
  <c r="U6" i="4" s="1"/>
  <c r="F12" i="1"/>
  <c r="S6" i="4" s="1"/>
  <c r="B7" i="3" l="1"/>
  <c r="E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BM6" i="3" l="1"/>
  <c r="BN6" i="3"/>
  <c r="AQ16" i="3"/>
  <c r="AQ15" i="3"/>
  <c r="AQ14" i="3"/>
  <c r="AQ13" i="3"/>
  <c r="D103" i="4" l="1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4" i="3"/>
  <c r="C4" i="3"/>
  <c r="D5" i="3" l="1"/>
  <c r="D6" i="3"/>
  <c r="D7" i="3"/>
  <c r="C5" i="3"/>
  <c r="C6" i="3"/>
  <c r="C7" i="3"/>
  <c r="R4" i="3"/>
  <c r="U4" i="3" s="1"/>
  <c r="BA4" i="3" s="1"/>
  <c r="AA4" i="3"/>
  <c r="BG4" i="3" s="1"/>
  <c r="X4" i="3"/>
  <c r="BD4" i="3" s="1"/>
  <c r="Q4" i="3"/>
  <c r="V4" i="3" s="1"/>
  <c r="BB4" i="3" s="1"/>
  <c r="Y4" i="3"/>
  <c r="BE4" i="3" s="1"/>
  <c r="AB4" i="3"/>
  <c r="BH4" i="3" s="1"/>
  <c r="B7" i="6"/>
  <c r="S4" i="3"/>
  <c r="T4" i="3" l="1"/>
  <c r="AZ4" i="3" s="1"/>
  <c r="AR84" i="3"/>
  <c r="AR85" i="3"/>
  <c r="P4" i="3"/>
  <c r="O4" i="3"/>
  <c r="Q5" i="3"/>
  <c r="V5" i="3" s="1"/>
  <c r="BB5" i="3" s="1"/>
  <c r="AA5" i="3"/>
  <c r="BG5" i="3" s="1"/>
  <c r="W4" i="3"/>
  <c r="BC4" i="3" s="1"/>
  <c r="Z4" i="3"/>
  <c r="BF4" i="3" s="1"/>
  <c r="Y5" i="3"/>
  <c r="BE5" i="3" s="1"/>
  <c r="AC4" i="3"/>
  <c r="BP4" i="3" s="1"/>
  <c r="N4" i="3"/>
  <c r="AW4" i="3" s="1"/>
  <c r="AB5" i="3"/>
  <c r="BH5" i="3" s="1"/>
  <c r="E7" i="6"/>
  <c r="A7" i="6"/>
  <c r="G4" i="3"/>
  <c r="AD4" i="3"/>
  <c r="J4" i="3"/>
  <c r="BO4" i="3" l="1"/>
  <c r="CI4" i="3"/>
  <c r="CH4" i="3"/>
  <c r="BQ4" i="3"/>
  <c r="CB4" i="3" s="1"/>
  <c r="BI4" i="3"/>
  <c r="BJ4" i="3" s="1"/>
  <c r="BY4" i="3" s="1"/>
  <c r="CK5" i="3"/>
  <c r="BK4" i="3"/>
  <c r="BW4" i="3" s="1"/>
  <c r="BX4" i="3"/>
  <c r="C7" i="6"/>
  <c r="H7" i="6"/>
  <c r="F7" i="6"/>
  <c r="I7" i="6"/>
  <c r="R5" i="3"/>
  <c r="U5" i="3" s="1"/>
  <c r="BA5" i="3" s="1"/>
  <c r="X5" i="3"/>
  <c r="BD5" i="3" s="1"/>
  <c r="AE4" i="3"/>
  <c r="BR4" i="3" s="1"/>
  <c r="B8" i="6"/>
  <c r="G7" i="6"/>
  <c r="AY4" i="3"/>
  <c r="AR4" i="3"/>
  <c r="C4" i="5"/>
  <c r="Z5" i="3"/>
  <c r="BF5" i="3" s="1"/>
  <c r="CI5" i="3" l="1"/>
  <c r="CC4" i="3"/>
  <c r="S5" i="3"/>
  <c r="W5" i="3"/>
  <c r="BC5" i="3" s="1"/>
  <c r="A8" i="6"/>
  <c r="L5" i="3"/>
  <c r="P5" i="3" s="1"/>
  <c r="AV4" i="3"/>
  <c r="G5" i="3"/>
  <c r="AX4" i="3"/>
  <c r="AR5" i="3"/>
  <c r="H8" i="6"/>
  <c r="J5" i="3"/>
  <c r="CI6" i="3" l="1"/>
  <c r="BO5" i="3"/>
  <c r="BX5" i="3" s="1"/>
  <c r="G6" i="3"/>
  <c r="BL4" i="3"/>
  <c r="CK6" i="3"/>
  <c r="AL4" i="3"/>
  <c r="BK5" i="3"/>
  <c r="BW5" i="3" s="1"/>
  <c r="T5" i="3"/>
  <c r="O5" i="3"/>
  <c r="AK4" i="3"/>
  <c r="G8" i="6"/>
  <c r="A7" i="3"/>
  <c r="N5" i="3"/>
  <c r="AC5" i="3"/>
  <c r="BP5" i="3" s="1"/>
  <c r="R6" i="3"/>
  <c r="U6" i="3" s="1"/>
  <c r="BA6" i="3" s="1"/>
  <c r="AA6" i="3"/>
  <c r="BG6" i="3" s="1"/>
  <c r="S6" i="3"/>
  <c r="T6" i="3" s="1"/>
  <c r="CH5" i="3"/>
  <c r="AY5" i="3"/>
  <c r="Q6" i="3"/>
  <c r="V6" i="3" s="1"/>
  <c r="BB6" i="3" s="1"/>
  <c r="Y6" i="3"/>
  <c r="BE6" i="3" s="1"/>
  <c r="AB6" i="3"/>
  <c r="BH6" i="3" s="1"/>
  <c r="X6" i="3"/>
  <c r="BD6" i="3" s="1"/>
  <c r="B9" i="6"/>
  <c r="Z6" i="3"/>
  <c r="BF6" i="3" s="1"/>
  <c r="AD5" i="3"/>
  <c r="AE5" i="3"/>
  <c r="C8" i="6"/>
  <c r="A9" i="6"/>
  <c r="E8" i="6"/>
  <c r="L6" i="3"/>
  <c r="AN5" i="3"/>
  <c r="BO6" i="3"/>
  <c r="AO5" i="3"/>
  <c r="AP5" i="3" s="1"/>
  <c r="C5" i="5"/>
  <c r="AR6" i="3"/>
  <c r="W6" i="3"/>
  <c r="BC6" i="3" s="1"/>
  <c r="J6" i="3"/>
  <c r="CI7" i="3" l="1"/>
  <c r="G7" i="3"/>
  <c r="BQ5" i="3"/>
  <c r="CB5" i="3" s="1"/>
  <c r="B8" i="3"/>
  <c r="BR5" i="3"/>
  <c r="CC5" i="3" s="1"/>
  <c r="BI6" i="3"/>
  <c r="AZ6" i="3"/>
  <c r="BI5" i="3"/>
  <c r="AZ5" i="3"/>
  <c r="CK7" i="3"/>
  <c r="BK6" i="3"/>
  <c r="BW6" i="3" s="1"/>
  <c r="BZ4" i="3"/>
  <c r="BX6" i="3"/>
  <c r="F8" i="6"/>
  <c r="AC6" i="3"/>
  <c r="I9" i="6" s="1"/>
  <c r="O6" i="3"/>
  <c r="P6" i="3"/>
  <c r="AY6" i="3" s="1"/>
  <c r="R7" i="3"/>
  <c r="E7" i="3"/>
  <c r="AD6" i="3"/>
  <c r="BQ6" i="3" s="1"/>
  <c r="AL5" i="3"/>
  <c r="CH6" i="3"/>
  <c r="AK5" i="3"/>
  <c r="C9" i="6"/>
  <c r="F9" i="6"/>
  <c r="G9" i="6"/>
  <c r="H9" i="6"/>
  <c r="B10" i="6"/>
  <c r="I8" i="6"/>
  <c r="N6" i="3"/>
  <c r="AN6" i="3"/>
  <c r="AE6" i="3"/>
  <c r="E9" i="6"/>
  <c r="AV5" i="3"/>
  <c r="AO6" i="3"/>
  <c r="AP6" i="3" s="1"/>
  <c r="C6" i="5"/>
  <c r="AW5" i="3"/>
  <c r="AX5" i="3"/>
  <c r="BJ5" i="3" l="1"/>
  <c r="BY5" i="3" s="1"/>
  <c r="CI8" i="3"/>
  <c r="C8" i="3"/>
  <c r="D8" i="3"/>
  <c r="BR6" i="3"/>
  <c r="CC6" i="3" s="1"/>
  <c r="Q7" i="3"/>
  <c r="V7" i="3" s="1"/>
  <c r="BB7" i="3" s="1"/>
  <c r="AJ4" i="3"/>
  <c r="BL5" i="3"/>
  <c r="BZ5" i="3" s="1"/>
  <c r="BM7" i="3"/>
  <c r="CB6" i="3"/>
  <c r="BN7" i="3"/>
  <c r="X7" i="3"/>
  <c r="BD7" i="3" s="1"/>
  <c r="AA7" i="3"/>
  <c r="BG7" i="3" s="1"/>
  <c r="AD7" i="3"/>
  <c r="BQ7" i="3" s="1"/>
  <c r="U7" i="3"/>
  <c r="BA7" i="3" s="1"/>
  <c r="AB7" i="3"/>
  <c r="BH7" i="3" s="1"/>
  <c r="Y7" i="3"/>
  <c r="BE7" i="3" s="1"/>
  <c r="BP6" i="3"/>
  <c r="BJ6" i="3" s="1"/>
  <c r="BO7" i="3"/>
  <c r="A10" i="6"/>
  <c r="AR7" i="3"/>
  <c r="J7" i="3"/>
  <c r="L7" i="3"/>
  <c r="CH7" i="3" s="1"/>
  <c r="W7" i="3"/>
  <c r="G10" i="6" s="1"/>
  <c r="Z7" i="3"/>
  <c r="H10" i="6" s="1"/>
  <c r="S7" i="3"/>
  <c r="T7" i="3" s="1"/>
  <c r="A8" i="3"/>
  <c r="AV6" i="3"/>
  <c r="AW6" i="3"/>
  <c r="AX6" i="3"/>
  <c r="G8" i="3" l="1"/>
  <c r="B9" i="3"/>
  <c r="CI9" i="3" s="1"/>
  <c r="AE7" i="3"/>
  <c r="BR7" i="3" s="1"/>
  <c r="CC7" i="3" s="1"/>
  <c r="AJ5" i="3"/>
  <c r="BL6" i="3"/>
  <c r="BZ6" i="3" s="1"/>
  <c r="BI7" i="3"/>
  <c r="BC7" i="3"/>
  <c r="BF7" i="3"/>
  <c r="AZ7" i="3"/>
  <c r="CB7" i="3"/>
  <c r="CK8" i="3"/>
  <c r="BK7" i="3"/>
  <c r="BW7" i="3" s="1"/>
  <c r="BY6" i="3"/>
  <c r="BX7" i="3"/>
  <c r="O7" i="3"/>
  <c r="AX7" i="3" s="1"/>
  <c r="AC7" i="3"/>
  <c r="I10" i="6" s="1"/>
  <c r="F10" i="6"/>
  <c r="E10" i="6"/>
  <c r="R8" i="3"/>
  <c r="AD8" i="3" s="1"/>
  <c r="BQ8" i="3" s="1"/>
  <c r="E8" i="3"/>
  <c r="P7" i="3"/>
  <c r="AY7" i="3" s="1"/>
  <c r="AL6" i="3"/>
  <c r="C10" i="6"/>
  <c r="AK6" i="3"/>
  <c r="C7" i="5"/>
  <c r="AO7" i="3"/>
  <c r="AP7" i="3" s="1"/>
  <c r="AN7" i="3"/>
  <c r="N7" i="3"/>
  <c r="AW7" i="3" s="1"/>
  <c r="B11" i="6"/>
  <c r="AM5" i="3"/>
  <c r="D9" i="3" l="1"/>
  <c r="C9" i="3"/>
  <c r="Q8" i="3"/>
  <c r="V8" i="3" s="1"/>
  <c r="BB8" i="3" s="1"/>
  <c r="BM8" i="3"/>
  <c r="AA8" i="3"/>
  <c r="BG8" i="3" s="1"/>
  <c r="BN8" i="3"/>
  <c r="X8" i="3"/>
  <c r="BD8" i="3" s="1"/>
  <c r="BO8" i="3"/>
  <c r="U8" i="3"/>
  <c r="BA8" i="3" s="1"/>
  <c r="AB8" i="3"/>
  <c r="BH8" i="3" s="1"/>
  <c r="Y8" i="3"/>
  <c r="BE8" i="3" s="1"/>
  <c r="BP7" i="3"/>
  <c r="AJ6" i="3" s="1"/>
  <c r="A9" i="3"/>
  <c r="Z8" i="3"/>
  <c r="H11" i="6" s="1"/>
  <c r="S8" i="3"/>
  <c r="T8" i="3" s="1"/>
  <c r="J8" i="3"/>
  <c r="W8" i="3"/>
  <c r="G11" i="6" s="1"/>
  <c r="AV7" i="3"/>
  <c r="AR8" i="3"/>
  <c r="A11" i="6"/>
  <c r="L8" i="3"/>
  <c r="AN8" i="3" s="1"/>
  <c r="AM6" i="3"/>
  <c r="BJ7" i="3" l="1"/>
  <c r="BY7" i="3" s="1"/>
  <c r="G9" i="3"/>
  <c r="B10" i="3"/>
  <c r="CI10" i="3" s="1"/>
  <c r="AE8" i="3"/>
  <c r="BR8" i="3" s="1"/>
  <c r="CC8" i="3" s="1"/>
  <c r="BL7" i="3"/>
  <c r="BZ7" i="3" s="1"/>
  <c r="BI8" i="3"/>
  <c r="BC8" i="3"/>
  <c r="B12" i="6"/>
  <c r="BF8" i="3"/>
  <c r="AZ8" i="3"/>
  <c r="CB8" i="3"/>
  <c r="CK9" i="3"/>
  <c r="AL7" i="3"/>
  <c r="AR9" i="3"/>
  <c r="BK8" i="3"/>
  <c r="BW8" i="3" s="1"/>
  <c r="BX8" i="3"/>
  <c r="AC8" i="3"/>
  <c r="F11" i="6"/>
  <c r="P8" i="3"/>
  <c r="AY8" i="3" s="1"/>
  <c r="E9" i="3"/>
  <c r="AA9" i="3"/>
  <c r="O8" i="3"/>
  <c r="N8" i="3"/>
  <c r="AW8" i="3" s="1"/>
  <c r="C8" i="5"/>
  <c r="E11" i="6"/>
  <c r="AK7" i="3"/>
  <c r="C11" i="6"/>
  <c r="CH8" i="3"/>
  <c r="AO8" i="3"/>
  <c r="AP8" i="3" s="1"/>
  <c r="C10" i="3" l="1"/>
  <c r="D10" i="3"/>
  <c r="AB9" i="3"/>
  <c r="BH9" i="3" s="1"/>
  <c r="BG9" i="3"/>
  <c r="BM9" i="3"/>
  <c r="L9" i="3"/>
  <c r="AO9" i="3" s="1"/>
  <c r="AP9" i="3" s="1"/>
  <c r="A12" i="6"/>
  <c r="W9" i="3"/>
  <c r="G12" i="6" s="1"/>
  <c r="BN9" i="3"/>
  <c r="Z9" i="3"/>
  <c r="BF9" i="3" s="1"/>
  <c r="J9" i="3"/>
  <c r="S9" i="3"/>
  <c r="T9" i="3" s="1"/>
  <c r="C12" i="6"/>
  <c r="BO9" i="3"/>
  <c r="Y9" i="3"/>
  <c r="BE9" i="3" s="1"/>
  <c r="Q9" i="3"/>
  <c r="V9" i="3" s="1"/>
  <c r="BB9" i="3" s="1"/>
  <c r="BP8" i="3"/>
  <c r="AJ7" i="3" s="1"/>
  <c r="I11" i="6"/>
  <c r="X9" i="3"/>
  <c r="BD9" i="3" s="1"/>
  <c r="R9" i="3"/>
  <c r="U9" i="3" s="1"/>
  <c r="BA9" i="3" s="1"/>
  <c r="AX8" i="3"/>
  <c r="AK8" i="3"/>
  <c r="AV8" i="3"/>
  <c r="AM7" i="3"/>
  <c r="BJ8" i="3" l="1"/>
  <c r="BY8" i="3" s="1"/>
  <c r="A10" i="3"/>
  <c r="AE9" i="3"/>
  <c r="BR9" i="3" s="1"/>
  <c r="CC9" i="3" s="1"/>
  <c r="BK9" i="3"/>
  <c r="BW9" i="3" s="1"/>
  <c r="AN9" i="3"/>
  <c r="AV9" i="3" s="1"/>
  <c r="CH9" i="3"/>
  <c r="AC9" i="3"/>
  <c r="BP9" i="3" s="1"/>
  <c r="B13" i="6"/>
  <c r="E10" i="3"/>
  <c r="BL8" i="3"/>
  <c r="BZ8" i="3" s="1"/>
  <c r="AA10" i="3"/>
  <c r="BI9" i="3"/>
  <c r="BC9" i="3"/>
  <c r="N9" i="3"/>
  <c r="AW9" i="3" s="1"/>
  <c r="AZ9" i="3"/>
  <c r="H12" i="6"/>
  <c r="BX9" i="3"/>
  <c r="E12" i="6"/>
  <c r="CK10" i="3"/>
  <c r="AL8" i="3"/>
  <c r="F12" i="6"/>
  <c r="Q10" i="3"/>
  <c r="AE10" i="3" s="1"/>
  <c r="BR10" i="3" s="1"/>
  <c r="P9" i="3"/>
  <c r="AY9" i="3" s="1"/>
  <c r="AB10" i="3"/>
  <c r="BH10" i="3" s="1"/>
  <c r="Y10" i="3"/>
  <c r="O9" i="3"/>
  <c r="AX9" i="3" s="1"/>
  <c r="AD9" i="3"/>
  <c r="BQ9" i="3" s="1"/>
  <c r="BJ9" i="3" l="1"/>
  <c r="BY9" i="3" s="1"/>
  <c r="G10" i="3"/>
  <c r="B11" i="3"/>
  <c r="CI11" i="3" s="1"/>
  <c r="V10" i="3"/>
  <c r="BB10" i="3" s="1"/>
  <c r="I12" i="6"/>
  <c r="A13" i="6"/>
  <c r="X10" i="3"/>
  <c r="BD10" i="3" s="1"/>
  <c r="R10" i="3"/>
  <c r="U10" i="3" s="1"/>
  <c r="BA10" i="3" s="1"/>
  <c r="BM10" i="3"/>
  <c r="S10" i="3"/>
  <c r="T10" i="3" s="1"/>
  <c r="AZ10" i="3" s="1"/>
  <c r="BG10" i="3"/>
  <c r="W10" i="3"/>
  <c r="G13" i="6" s="1"/>
  <c r="BN10" i="3"/>
  <c r="J10" i="3"/>
  <c r="L10" i="3"/>
  <c r="AO10" i="3" s="1"/>
  <c r="AP10" i="3" s="1"/>
  <c r="BO10" i="3"/>
  <c r="AR10" i="3"/>
  <c r="Z10" i="3"/>
  <c r="H13" i="6" s="1"/>
  <c r="BE10" i="3"/>
  <c r="AJ8" i="3"/>
  <c r="BL9" i="3"/>
  <c r="CB9" i="3"/>
  <c r="AK9" i="3"/>
  <c r="AM8" i="3"/>
  <c r="AL9" i="3"/>
  <c r="C11" i="3" l="1"/>
  <c r="R11" i="3" s="1"/>
  <c r="D11" i="3"/>
  <c r="A11" i="3"/>
  <c r="BK10" i="3"/>
  <c r="BW10" i="3" s="1"/>
  <c r="AD10" i="3"/>
  <c r="B14" i="6"/>
  <c r="CC10" i="3"/>
  <c r="E11" i="3"/>
  <c r="AC10" i="3"/>
  <c r="I13" i="6" s="1"/>
  <c r="AN10" i="3"/>
  <c r="AV10" i="3" s="1"/>
  <c r="N10" i="3"/>
  <c r="AW10" i="3" s="1"/>
  <c r="BC10" i="3"/>
  <c r="C13" i="6"/>
  <c r="BX10" i="3"/>
  <c r="CH10" i="3"/>
  <c r="F13" i="6"/>
  <c r="O10" i="3"/>
  <c r="AX10" i="3" s="1"/>
  <c r="CK11" i="3"/>
  <c r="BI10" i="3"/>
  <c r="BF10" i="3"/>
  <c r="P10" i="3"/>
  <c r="AY10" i="3" s="1"/>
  <c r="E13" i="6"/>
  <c r="BZ9" i="3"/>
  <c r="AM9" i="3"/>
  <c r="G11" i="3" l="1"/>
  <c r="BK11" i="3" s="1"/>
  <c r="BW11" i="3" s="1"/>
  <c r="B12" i="3"/>
  <c r="W11" i="3"/>
  <c r="BC11" i="3" s="1"/>
  <c r="U11" i="3"/>
  <c r="BA11" i="3" s="1"/>
  <c r="BM11" i="3"/>
  <c r="AR11" i="3"/>
  <c r="L11" i="3"/>
  <c r="AN11" i="3" s="1"/>
  <c r="BO11" i="3"/>
  <c r="S11" i="3"/>
  <c r="T11" i="3" s="1"/>
  <c r="F14" i="6" s="1"/>
  <c r="A14" i="6"/>
  <c r="BN11" i="3"/>
  <c r="Z11" i="3"/>
  <c r="BF11" i="3" s="1"/>
  <c r="J11" i="3"/>
  <c r="BQ10" i="3"/>
  <c r="CB10" i="3" s="1"/>
  <c r="Y11" i="3"/>
  <c r="BE11" i="3" s="1"/>
  <c r="Q11" i="3"/>
  <c r="V11" i="3" s="1"/>
  <c r="BB11" i="3" s="1"/>
  <c r="BP10" i="3"/>
  <c r="AJ9" i="3" s="1"/>
  <c r="AB11" i="3"/>
  <c r="BH11" i="3" s="1"/>
  <c r="X11" i="3"/>
  <c r="BD11" i="3" s="1"/>
  <c r="AA11" i="3"/>
  <c r="BG11" i="3" s="1"/>
  <c r="CK12" i="3"/>
  <c r="AK10" i="3"/>
  <c r="AD11" i="3"/>
  <c r="AM10" i="3" s="1"/>
  <c r="AL10" i="3"/>
  <c r="C14" i="6"/>
  <c r="BJ10" i="3" l="1"/>
  <c r="BY10" i="3" s="1"/>
  <c r="A12" i="3"/>
  <c r="G12" i="3" s="1"/>
  <c r="CI12" i="3"/>
  <c r="D12" i="3"/>
  <c r="Q12" i="3" s="1"/>
  <c r="C12" i="3"/>
  <c r="R12" i="3" s="1"/>
  <c r="B15" i="6"/>
  <c r="G14" i="6"/>
  <c r="E12" i="3"/>
  <c r="O11" i="3"/>
  <c r="AX11" i="3" s="1"/>
  <c r="AO11" i="3"/>
  <c r="AP11" i="3" s="1"/>
  <c r="BX11" i="3"/>
  <c r="CH11" i="3"/>
  <c r="N11" i="3"/>
  <c r="AW11" i="3" s="1"/>
  <c r="BQ11" i="3"/>
  <c r="CB11" i="3" s="1"/>
  <c r="AC11" i="3"/>
  <c r="BP11" i="3" s="1"/>
  <c r="AZ11" i="3"/>
  <c r="E14" i="6"/>
  <c r="H14" i="6"/>
  <c r="BN12" i="3"/>
  <c r="AE11" i="3"/>
  <c r="BR11" i="3" s="1"/>
  <c r="CC11" i="3" s="1"/>
  <c r="P11" i="3"/>
  <c r="AY11" i="3" s="1"/>
  <c r="BL10" i="3"/>
  <c r="BZ10" i="3" s="1"/>
  <c r="BI11" i="3"/>
  <c r="AJ10" i="3" s="1"/>
  <c r="A15" i="6"/>
  <c r="J12" i="3"/>
  <c r="BJ11" i="3" l="1"/>
  <c r="BY11" i="3" s="1"/>
  <c r="BM12" i="3"/>
  <c r="B13" i="3"/>
  <c r="CI13" i="3" s="1"/>
  <c r="S12" i="3"/>
  <c r="T12" i="3" s="1"/>
  <c r="AZ12" i="3" s="1"/>
  <c r="L12" i="3"/>
  <c r="AN12" i="3" s="1"/>
  <c r="U12" i="3"/>
  <c r="BA12" i="3" s="1"/>
  <c r="W12" i="3"/>
  <c r="BC12" i="3" s="1"/>
  <c r="BO12" i="3"/>
  <c r="BX12" i="3" s="1"/>
  <c r="AR12" i="3"/>
  <c r="Z12" i="3"/>
  <c r="BF12" i="3" s="1"/>
  <c r="AA12" i="3"/>
  <c r="BG12" i="3" s="1"/>
  <c r="AD12" i="3"/>
  <c r="BQ12" i="3" s="1"/>
  <c r="Y12" i="3"/>
  <c r="BE12" i="3" s="1"/>
  <c r="AB12" i="3"/>
  <c r="BH12" i="3" s="1"/>
  <c r="X12" i="3"/>
  <c r="BD12" i="3" s="1"/>
  <c r="AV11" i="3"/>
  <c r="I14" i="6"/>
  <c r="C13" i="3"/>
  <c r="D13" i="3"/>
  <c r="A13" i="3"/>
  <c r="V12" i="3"/>
  <c r="BB12" i="3" s="1"/>
  <c r="AE12" i="3"/>
  <c r="BR12" i="3" s="1"/>
  <c r="AC12" i="3"/>
  <c r="I15" i="6" s="1"/>
  <c r="E15" i="6"/>
  <c r="BL11" i="3"/>
  <c r="BZ11" i="3" s="1"/>
  <c r="E13" i="3"/>
  <c r="CK13" i="3"/>
  <c r="BK12" i="3"/>
  <c r="BW12" i="3" s="1"/>
  <c r="AM11" i="3"/>
  <c r="O12" i="3"/>
  <c r="AX12" i="3" s="1"/>
  <c r="AK11" i="3"/>
  <c r="AL11" i="3"/>
  <c r="C15" i="6"/>
  <c r="AO12" i="3"/>
  <c r="AP12" i="3" s="1"/>
  <c r="CH12" i="3"/>
  <c r="B16" i="6"/>
  <c r="F15" i="6" l="1"/>
  <c r="H15" i="6"/>
  <c r="N12" i="3"/>
  <c r="P12" i="3"/>
  <c r="AY12" i="3" s="1"/>
  <c r="G15" i="6"/>
  <c r="G13" i="3"/>
  <c r="CB12" i="3"/>
  <c r="X13" i="3"/>
  <c r="BD13" i="3" s="1"/>
  <c r="BM13" i="3"/>
  <c r="R13" i="3"/>
  <c r="AD13" i="3" s="1"/>
  <c r="BQ13" i="3" s="1"/>
  <c r="AA13" i="3"/>
  <c r="BG13" i="3" s="1"/>
  <c r="B14" i="3"/>
  <c r="CI14" i="3" s="1"/>
  <c r="BI12" i="3"/>
  <c r="CC12" i="3"/>
  <c r="Q13" i="3"/>
  <c r="V13" i="3" s="1"/>
  <c r="BB13" i="3" s="1"/>
  <c r="BP12" i="3"/>
  <c r="AJ11" i="3" s="1"/>
  <c r="Y13" i="3"/>
  <c r="BE13" i="3" s="1"/>
  <c r="AB13" i="3"/>
  <c r="BH13" i="3" s="1"/>
  <c r="BN13" i="3"/>
  <c r="BJ13" i="3"/>
  <c r="BL12" i="3"/>
  <c r="AW12" i="3"/>
  <c r="L13" i="3"/>
  <c r="J13" i="3"/>
  <c r="BO13" i="3"/>
  <c r="AR13" i="3"/>
  <c r="W13" i="3"/>
  <c r="BC13" i="3" s="1"/>
  <c r="A16" i="6"/>
  <c r="S13" i="3"/>
  <c r="T13" i="3" s="1"/>
  <c r="Z13" i="3"/>
  <c r="BF13" i="3" s="1"/>
  <c r="AV12" i="3"/>
  <c r="BJ12" i="3" l="1"/>
  <c r="BY12" i="3" s="1"/>
  <c r="U13" i="3"/>
  <c r="BA13" i="3" s="1"/>
  <c r="CB13" i="3" s="1"/>
  <c r="D14" i="3"/>
  <c r="C14" i="3"/>
  <c r="R14" i="3" s="1"/>
  <c r="A14" i="3"/>
  <c r="AE13" i="3"/>
  <c r="BR13" i="3" s="1"/>
  <c r="CC13" i="3" s="1"/>
  <c r="E14" i="3"/>
  <c r="AZ13" i="3"/>
  <c r="CK14" i="3"/>
  <c r="BK13" i="3"/>
  <c r="BW13" i="3" s="1"/>
  <c r="BZ12" i="3"/>
  <c r="AM12" i="3"/>
  <c r="AK12" i="3"/>
  <c r="BX13" i="3"/>
  <c r="O13" i="3"/>
  <c r="AX13" i="3" s="1"/>
  <c r="P13" i="3"/>
  <c r="AY13" i="3" s="1"/>
  <c r="AN13" i="3"/>
  <c r="F16" i="6"/>
  <c r="AL12" i="3"/>
  <c r="G16" i="6"/>
  <c r="AO13" i="3"/>
  <c r="AP13" i="3" s="1"/>
  <c r="C16" i="6"/>
  <c r="CH13" i="3"/>
  <c r="B17" i="6"/>
  <c r="E16" i="6"/>
  <c r="AC13" i="3"/>
  <c r="BP13" i="3" s="1"/>
  <c r="N13" i="3"/>
  <c r="H16" i="6"/>
  <c r="G14" i="3" l="1"/>
  <c r="BI13" i="3"/>
  <c r="BM14" i="3"/>
  <c r="B15" i="3"/>
  <c r="U14" i="3"/>
  <c r="BA14" i="3" s="1"/>
  <c r="BN14" i="3"/>
  <c r="BJ14" i="3"/>
  <c r="Y14" i="3"/>
  <c r="BE14" i="3" s="1"/>
  <c r="Q14" i="3"/>
  <c r="V14" i="3" s="1"/>
  <c r="BB14" i="3" s="1"/>
  <c r="AB14" i="3"/>
  <c r="BH14" i="3" s="1"/>
  <c r="X14" i="3"/>
  <c r="BD14" i="3" s="1"/>
  <c r="AA14" i="3"/>
  <c r="BG14" i="3" s="1"/>
  <c r="AJ12" i="3"/>
  <c r="BL13" i="3"/>
  <c r="AD14" i="3"/>
  <c r="BQ14" i="3" s="1"/>
  <c r="AW13" i="3"/>
  <c r="AV13" i="3"/>
  <c r="I16" i="6"/>
  <c r="W14" i="3"/>
  <c r="BC14" i="3" s="1"/>
  <c r="AR14" i="3"/>
  <c r="A17" i="6"/>
  <c r="BO14" i="3"/>
  <c r="J14" i="3"/>
  <c r="L14" i="3"/>
  <c r="Z14" i="3"/>
  <c r="BF14" i="3" s="1"/>
  <c r="S14" i="3"/>
  <c r="T14" i="3" s="1"/>
  <c r="A15" i="3" l="1"/>
  <c r="CI15" i="3"/>
  <c r="C15" i="3"/>
  <c r="R15" i="3" s="1"/>
  <c r="D15" i="3"/>
  <c r="AB15" i="3" s="1"/>
  <c r="BH15" i="3" s="1"/>
  <c r="G15" i="3"/>
  <c r="B16" i="3"/>
  <c r="E15" i="3"/>
  <c r="AE14" i="3"/>
  <c r="BR14" i="3" s="1"/>
  <c r="CC14" i="3" s="1"/>
  <c r="P14" i="3"/>
  <c r="AY14" i="3" s="1"/>
  <c r="BJ15" i="3"/>
  <c r="BM15" i="3"/>
  <c r="AZ14" i="3"/>
  <c r="BI14" i="3"/>
  <c r="CB14" i="3"/>
  <c r="BN15" i="3"/>
  <c r="CK15" i="3"/>
  <c r="BK14" i="3"/>
  <c r="BW14" i="3" s="1"/>
  <c r="BZ13" i="3"/>
  <c r="AM13" i="3"/>
  <c r="BY13" i="3"/>
  <c r="AK13" i="3"/>
  <c r="BX14" i="3"/>
  <c r="O14" i="3"/>
  <c r="AX14" i="3" s="1"/>
  <c r="AO14" i="3"/>
  <c r="AP14" i="3" s="1"/>
  <c r="AL13" i="3"/>
  <c r="G17" i="6"/>
  <c r="F17" i="6"/>
  <c r="C17" i="6"/>
  <c r="B18" i="6"/>
  <c r="S15" i="3"/>
  <c r="T15" i="3" s="1"/>
  <c r="E17" i="6"/>
  <c r="AC14" i="3"/>
  <c r="BP14" i="3" s="1"/>
  <c r="N14" i="3"/>
  <c r="CH14" i="3"/>
  <c r="H17" i="6"/>
  <c r="AN14" i="3"/>
  <c r="U15" i="3" l="1"/>
  <c r="BA15" i="3" s="1"/>
  <c r="C16" i="3"/>
  <c r="CI16" i="3"/>
  <c r="AA15" i="3"/>
  <c r="BG15" i="3" s="1"/>
  <c r="AD15" i="3"/>
  <c r="BQ15" i="3" s="1"/>
  <c r="X15" i="3"/>
  <c r="BD15" i="3" s="1"/>
  <c r="Y15" i="3"/>
  <c r="BE15" i="3" s="1"/>
  <c r="A16" i="3"/>
  <c r="D16" i="3"/>
  <c r="Q15" i="3"/>
  <c r="V15" i="3" s="1"/>
  <c r="BB15" i="3" s="1"/>
  <c r="AJ13" i="3"/>
  <c r="BL14" i="3"/>
  <c r="AV14" i="3"/>
  <c r="AZ15" i="3"/>
  <c r="AC15" i="3"/>
  <c r="I18" i="6" s="1"/>
  <c r="E16" i="3"/>
  <c r="AW14" i="3"/>
  <c r="Z15" i="3"/>
  <c r="BF15" i="3" s="1"/>
  <c r="I17" i="6"/>
  <c r="E18" i="6"/>
  <c r="A18" i="6"/>
  <c r="L15" i="3"/>
  <c r="J15" i="3"/>
  <c r="W15" i="3"/>
  <c r="BC15" i="3" s="1"/>
  <c r="AR15" i="3"/>
  <c r="BO15" i="3"/>
  <c r="AM14" i="3"/>
  <c r="B17" i="3" l="1"/>
  <c r="CI17" i="3" s="1"/>
  <c r="CB15" i="3"/>
  <c r="G16" i="3"/>
  <c r="AE15" i="3"/>
  <c r="BR15" i="3" s="1"/>
  <c r="CC15" i="3" s="1"/>
  <c r="C17" i="3"/>
  <c r="BM16" i="3"/>
  <c r="BJ16" i="3"/>
  <c r="BI15" i="3"/>
  <c r="BN16" i="3"/>
  <c r="CK16" i="3"/>
  <c r="BK15" i="3"/>
  <c r="BW15" i="3" s="1"/>
  <c r="BZ14" i="3"/>
  <c r="BP15" i="3"/>
  <c r="BL15" i="3" s="1"/>
  <c r="BY14" i="3"/>
  <c r="AK14" i="3"/>
  <c r="BX15" i="3"/>
  <c r="AO15" i="3"/>
  <c r="AP15" i="3" s="1"/>
  <c r="O15" i="3"/>
  <c r="AX15" i="3" s="1"/>
  <c r="CH15" i="3"/>
  <c r="P15" i="3"/>
  <c r="AY15" i="3" s="1"/>
  <c r="AL14" i="3"/>
  <c r="G18" i="6"/>
  <c r="F18" i="6"/>
  <c r="H18" i="6"/>
  <c r="A17" i="3"/>
  <c r="AN15" i="3"/>
  <c r="C18" i="6"/>
  <c r="X16" i="3"/>
  <c r="BD16" i="3" s="1"/>
  <c r="AA16" i="3"/>
  <c r="BG16" i="3" s="1"/>
  <c r="R16" i="3"/>
  <c r="U16" i="3" s="1"/>
  <c r="BA16" i="3" s="1"/>
  <c r="Y16" i="3"/>
  <c r="BE16" i="3" s="1"/>
  <c r="Q16" i="3"/>
  <c r="V16" i="3" s="1"/>
  <c r="BB16" i="3" s="1"/>
  <c r="AB16" i="3"/>
  <c r="BH16" i="3" s="1"/>
  <c r="B19" i="6"/>
  <c r="N15" i="3"/>
  <c r="D17" i="3" l="1"/>
  <c r="G17" i="3"/>
  <c r="B18" i="3"/>
  <c r="CI18" i="3" s="1"/>
  <c r="AE16" i="3"/>
  <c r="BR16" i="3" s="1"/>
  <c r="CC16" i="3" s="1"/>
  <c r="AJ14" i="3"/>
  <c r="BY15" i="3"/>
  <c r="AV15" i="3"/>
  <c r="E17" i="3"/>
  <c r="AD16" i="3"/>
  <c r="BQ16" i="3" s="1"/>
  <c r="AW15" i="3"/>
  <c r="BO16" i="3"/>
  <c r="W16" i="3"/>
  <c r="BC16" i="3" s="1"/>
  <c r="J16" i="3"/>
  <c r="A19" i="6"/>
  <c r="AR16" i="3"/>
  <c r="L16" i="3"/>
  <c r="P16" i="3" s="1"/>
  <c r="S16" i="3"/>
  <c r="T16" i="3" s="1"/>
  <c r="Z16" i="3"/>
  <c r="BF16" i="3" s="1"/>
  <c r="C18" i="3" l="1"/>
  <c r="D18" i="3"/>
  <c r="BM17" i="3"/>
  <c r="BJ17" i="3"/>
  <c r="BI16" i="3"/>
  <c r="AZ16" i="3"/>
  <c r="CB16" i="3"/>
  <c r="BN17" i="3"/>
  <c r="CK17" i="3"/>
  <c r="BK16" i="3"/>
  <c r="BW16" i="3" s="1"/>
  <c r="BZ15" i="3"/>
  <c r="AM15" i="3"/>
  <c r="AK15" i="3"/>
  <c r="BX16" i="3"/>
  <c r="O16" i="3"/>
  <c r="AX16" i="3" s="1"/>
  <c r="CH16" i="3"/>
  <c r="AO16" i="3"/>
  <c r="AP16" i="3" s="1"/>
  <c r="AN16" i="3"/>
  <c r="AY16" i="3"/>
  <c r="G19" i="6"/>
  <c r="AL15" i="3"/>
  <c r="F19" i="6"/>
  <c r="A18" i="3"/>
  <c r="E19" i="6"/>
  <c r="N16" i="3"/>
  <c r="AC16" i="3"/>
  <c r="BP16" i="3" s="1"/>
  <c r="C19" i="6"/>
  <c r="Q17" i="3"/>
  <c r="V17" i="3" s="1"/>
  <c r="BB17" i="3" s="1"/>
  <c r="AB17" i="3"/>
  <c r="BH17" i="3" s="1"/>
  <c r="Y17" i="3"/>
  <c r="BE17" i="3" s="1"/>
  <c r="R17" i="3"/>
  <c r="U17" i="3" s="1"/>
  <c r="BA17" i="3" s="1"/>
  <c r="X17" i="3"/>
  <c r="BD17" i="3" s="1"/>
  <c r="AA17" i="3"/>
  <c r="BG17" i="3" s="1"/>
  <c r="H19" i="6"/>
  <c r="B20" i="6"/>
  <c r="G18" i="3" l="1"/>
  <c r="B19" i="3"/>
  <c r="CI19" i="3" s="1"/>
  <c r="AE17" i="3"/>
  <c r="BR17" i="3" s="1"/>
  <c r="CC17" i="3" s="1"/>
  <c r="AJ15" i="3"/>
  <c r="BL16" i="3"/>
  <c r="AV16" i="3"/>
  <c r="AD17" i="3"/>
  <c r="BQ17" i="3" s="1"/>
  <c r="E18" i="3"/>
  <c r="AW16" i="3"/>
  <c r="I19" i="6"/>
  <c r="J17" i="3"/>
  <c r="L17" i="3"/>
  <c r="CH17" i="3" s="1"/>
  <c r="W17" i="3"/>
  <c r="BC17" i="3" s="1"/>
  <c r="BO17" i="3"/>
  <c r="A20" i="6"/>
  <c r="AR17" i="3"/>
  <c r="Z17" i="3"/>
  <c r="BF17" i="3" s="1"/>
  <c r="S17" i="3"/>
  <c r="T17" i="3" s="1"/>
  <c r="C19" i="3" l="1"/>
  <c r="D19" i="3"/>
  <c r="BI17" i="3"/>
  <c r="AZ17" i="3"/>
  <c r="BM18" i="3"/>
  <c r="BJ18" i="3"/>
  <c r="CB17" i="3"/>
  <c r="BN18" i="3"/>
  <c r="CK18" i="3"/>
  <c r="BK17" i="3"/>
  <c r="BW17" i="3" s="1"/>
  <c r="BZ16" i="3"/>
  <c r="AM16" i="3"/>
  <c r="BY16" i="3"/>
  <c r="AK16" i="3"/>
  <c r="BX17" i="3"/>
  <c r="O17" i="3"/>
  <c r="AX17" i="3" s="1"/>
  <c r="P17" i="3"/>
  <c r="AY17" i="3" s="1"/>
  <c r="AO17" i="3"/>
  <c r="AP17" i="3" s="1"/>
  <c r="AL16" i="3"/>
  <c r="F20" i="6"/>
  <c r="AN17" i="3"/>
  <c r="G20" i="6"/>
  <c r="A19" i="3"/>
  <c r="C20" i="6"/>
  <c r="E20" i="6"/>
  <c r="AC17" i="3"/>
  <c r="BP17" i="3" s="1"/>
  <c r="N17" i="3"/>
  <c r="B21" i="6"/>
  <c r="S18" i="3"/>
  <c r="T18" i="3" s="1"/>
  <c r="AZ18" i="3" s="1"/>
  <c r="R18" i="3"/>
  <c r="U18" i="3" s="1"/>
  <c r="BA18" i="3" s="1"/>
  <c r="AA18" i="3"/>
  <c r="BG18" i="3" s="1"/>
  <c r="X18" i="3"/>
  <c r="BD18" i="3" s="1"/>
  <c r="H20" i="6"/>
  <c r="Y18" i="3"/>
  <c r="BE18" i="3" s="1"/>
  <c r="Q18" i="3"/>
  <c r="V18" i="3" s="1"/>
  <c r="BB18" i="3" s="1"/>
  <c r="AB18" i="3"/>
  <c r="BH18" i="3" s="1"/>
  <c r="G19" i="3" l="1"/>
  <c r="B20" i="3"/>
  <c r="CI20" i="3" s="1"/>
  <c r="AE18" i="3"/>
  <c r="BR18" i="3" s="1"/>
  <c r="CC18" i="3" s="1"/>
  <c r="AJ16" i="3"/>
  <c r="BL17" i="3"/>
  <c r="AD18" i="3"/>
  <c r="BQ18" i="3" s="1"/>
  <c r="AV17" i="3"/>
  <c r="E19" i="3"/>
  <c r="AW17" i="3"/>
  <c r="Z18" i="3"/>
  <c r="BF18" i="3" s="1"/>
  <c r="E21" i="6"/>
  <c r="AC18" i="3"/>
  <c r="W18" i="3"/>
  <c r="BC18" i="3" s="1"/>
  <c r="BO18" i="3"/>
  <c r="J18" i="3"/>
  <c r="A21" i="6"/>
  <c r="L18" i="3"/>
  <c r="P18" i="3" s="1"/>
  <c r="AR18" i="3"/>
  <c r="I20" i="6"/>
  <c r="C20" i="3" l="1"/>
  <c r="D20" i="3"/>
  <c r="BM19" i="3"/>
  <c r="BJ19" i="3"/>
  <c r="BI18" i="3"/>
  <c r="CB18" i="3"/>
  <c r="BN19" i="3"/>
  <c r="CK19" i="3"/>
  <c r="BK18" i="3"/>
  <c r="BW18" i="3" s="1"/>
  <c r="BZ17" i="3"/>
  <c r="AM17" i="3"/>
  <c r="BP18" i="3"/>
  <c r="BY17" i="3"/>
  <c r="AK17" i="3"/>
  <c r="BX18" i="3"/>
  <c r="H21" i="6"/>
  <c r="O18" i="3"/>
  <c r="AX18" i="3" s="1"/>
  <c r="N18" i="3"/>
  <c r="AW18" i="3" s="1"/>
  <c r="G21" i="6"/>
  <c r="AL17" i="3"/>
  <c r="AO18" i="3"/>
  <c r="AP18" i="3" s="1"/>
  <c r="AY18" i="3"/>
  <c r="F21" i="6"/>
  <c r="BY18" i="3"/>
  <c r="CH18" i="3"/>
  <c r="A20" i="3"/>
  <c r="C21" i="6"/>
  <c r="B22" i="6"/>
  <c r="I21" i="6"/>
  <c r="Y19" i="3"/>
  <c r="BE19" i="3" s="1"/>
  <c r="Q19" i="3"/>
  <c r="V19" i="3" s="1"/>
  <c r="BB19" i="3" s="1"/>
  <c r="AB19" i="3"/>
  <c r="BH19" i="3" s="1"/>
  <c r="AN18" i="3"/>
  <c r="AA19" i="3"/>
  <c r="BG19" i="3" s="1"/>
  <c r="R19" i="3"/>
  <c r="U19" i="3" s="1"/>
  <c r="BA19" i="3" s="1"/>
  <c r="X19" i="3"/>
  <c r="BD19" i="3" s="1"/>
  <c r="G20" i="3" l="1"/>
  <c r="B21" i="3"/>
  <c r="CI21" i="3" s="1"/>
  <c r="AE19" i="3"/>
  <c r="BR19" i="3" s="1"/>
  <c r="CC19" i="3" s="1"/>
  <c r="AJ17" i="3"/>
  <c r="BL18" i="3"/>
  <c r="AV18" i="3"/>
  <c r="E20" i="3"/>
  <c r="AD19" i="3"/>
  <c r="BQ19" i="3" s="1"/>
  <c r="BO19" i="3"/>
  <c r="AR19" i="3"/>
  <c r="W19" i="3"/>
  <c r="BC19" i="3" s="1"/>
  <c r="L19" i="3"/>
  <c r="CH19" i="3" s="1"/>
  <c r="A22" i="6"/>
  <c r="J19" i="3"/>
  <c r="S19" i="3"/>
  <c r="T19" i="3" s="1"/>
  <c r="Z19" i="3"/>
  <c r="BF19" i="3" s="1"/>
  <c r="D21" i="3" l="1"/>
  <c r="C21" i="3"/>
  <c r="BI19" i="3"/>
  <c r="AZ19" i="3"/>
  <c r="BJ20" i="3"/>
  <c r="BM20" i="3"/>
  <c r="CB19" i="3"/>
  <c r="BN20" i="3"/>
  <c r="CK20" i="3"/>
  <c r="BK19" i="3"/>
  <c r="BW19" i="3" s="1"/>
  <c r="BZ18" i="3"/>
  <c r="AM18" i="3"/>
  <c r="AK18" i="3"/>
  <c r="BX19" i="3"/>
  <c r="P19" i="3"/>
  <c r="AY19" i="3" s="1"/>
  <c r="O19" i="3"/>
  <c r="AX19" i="3" s="1"/>
  <c r="AN19" i="3"/>
  <c r="G22" i="6"/>
  <c r="F22" i="6"/>
  <c r="AL18" i="3"/>
  <c r="A21" i="3"/>
  <c r="AO19" i="3"/>
  <c r="AP19" i="3" s="1"/>
  <c r="E22" i="6"/>
  <c r="N19" i="3"/>
  <c r="AC19" i="3"/>
  <c r="BP19" i="3" s="1"/>
  <c r="C22" i="6"/>
  <c r="H22" i="6"/>
  <c r="Q20" i="3"/>
  <c r="V20" i="3" s="1"/>
  <c r="BB20" i="3" s="1"/>
  <c r="AB20" i="3"/>
  <c r="BH20" i="3" s="1"/>
  <c r="Y20" i="3"/>
  <c r="BE20" i="3" s="1"/>
  <c r="X20" i="3"/>
  <c r="BD20" i="3" s="1"/>
  <c r="AA20" i="3"/>
  <c r="BG20" i="3" s="1"/>
  <c r="R20" i="3"/>
  <c r="U20" i="3" s="1"/>
  <c r="BA20" i="3" s="1"/>
  <c r="B23" i="6"/>
  <c r="G21" i="3" l="1"/>
  <c r="B22" i="3"/>
  <c r="CI22" i="3" s="1"/>
  <c r="AE20" i="3"/>
  <c r="BR20" i="3" s="1"/>
  <c r="CC20" i="3" s="1"/>
  <c r="AJ18" i="3"/>
  <c r="BL19" i="3"/>
  <c r="AV19" i="3"/>
  <c r="E21" i="3"/>
  <c r="AD20" i="3"/>
  <c r="BQ20" i="3" s="1"/>
  <c r="AW19" i="3"/>
  <c r="L20" i="3"/>
  <c r="O20" i="3" s="1"/>
  <c r="BO20" i="3"/>
  <c r="J20" i="3"/>
  <c r="A23" i="6"/>
  <c r="AR20" i="3"/>
  <c r="W20" i="3"/>
  <c r="BC20" i="3" s="1"/>
  <c r="Z20" i="3"/>
  <c r="BF20" i="3" s="1"/>
  <c r="I22" i="6"/>
  <c r="S20" i="3"/>
  <c r="T20" i="3" s="1"/>
  <c r="D22" i="3" l="1"/>
  <c r="C22" i="3"/>
  <c r="BI20" i="3"/>
  <c r="AZ20" i="3"/>
  <c r="BM21" i="3"/>
  <c r="BJ21" i="3"/>
  <c r="CB20" i="3"/>
  <c r="BZ19" i="3"/>
  <c r="BN21" i="3"/>
  <c r="CK21" i="3"/>
  <c r="BK20" i="3"/>
  <c r="BW20" i="3" s="1"/>
  <c r="AM19" i="3"/>
  <c r="BY19" i="3"/>
  <c r="AK19" i="3"/>
  <c r="BX20" i="3"/>
  <c r="AX20" i="3"/>
  <c r="AO20" i="3"/>
  <c r="AP20" i="3" s="1"/>
  <c r="P20" i="3"/>
  <c r="AY20" i="3" s="1"/>
  <c r="CH20" i="3"/>
  <c r="G23" i="6"/>
  <c r="AL19" i="3"/>
  <c r="AN20" i="3"/>
  <c r="F23" i="6"/>
  <c r="A22" i="3"/>
  <c r="H23" i="6"/>
  <c r="E23" i="6"/>
  <c r="AC20" i="3"/>
  <c r="BP20" i="3" s="1"/>
  <c r="N20" i="3"/>
  <c r="Q21" i="3"/>
  <c r="V21" i="3" s="1"/>
  <c r="BB21" i="3" s="1"/>
  <c r="AB21" i="3"/>
  <c r="BH21" i="3" s="1"/>
  <c r="Y21" i="3"/>
  <c r="BE21" i="3" s="1"/>
  <c r="R21" i="3"/>
  <c r="U21" i="3" s="1"/>
  <c r="BA21" i="3" s="1"/>
  <c r="X21" i="3"/>
  <c r="BD21" i="3" s="1"/>
  <c r="AA21" i="3"/>
  <c r="BG21" i="3" s="1"/>
  <c r="C23" i="6"/>
  <c r="S21" i="3"/>
  <c r="T21" i="3" s="1"/>
  <c r="B24" i="6"/>
  <c r="G22" i="3" l="1"/>
  <c r="B23" i="3"/>
  <c r="CI23" i="3" s="1"/>
  <c r="AE21" i="3"/>
  <c r="BR21" i="3" s="1"/>
  <c r="CC21" i="3" s="1"/>
  <c r="AJ19" i="3"/>
  <c r="BL20" i="3"/>
  <c r="AZ21" i="3"/>
  <c r="AV20" i="3"/>
  <c r="E22" i="3"/>
  <c r="AD21" i="3"/>
  <c r="BQ21" i="3" s="1"/>
  <c r="AW20" i="3"/>
  <c r="E24" i="6"/>
  <c r="AC21" i="3"/>
  <c r="BO21" i="3"/>
  <c r="L21" i="3"/>
  <c r="N21" i="3" s="1"/>
  <c r="A24" i="6"/>
  <c r="J21" i="3"/>
  <c r="AR21" i="3"/>
  <c r="W21" i="3"/>
  <c r="BC21" i="3" s="1"/>
  <c r="I23" i="6"/>
  <c r="Z21" i="3"/>
  <c r="BF21" i="3" s="1"/>
  <c r="C23" i="3" l="1"/>
  <c r="D23" i="3"/>
  <c r="BM22" i="3"/>
  <c r="BJ22" i="3"/>
  <c r="BI21" i="3"/>
  <c r="CB21" i="3"/>
  <c r="AN21" i="3"/>
  <c r="BN22" i="3"/>
  <c r="CK22" i="3"/>
  <c r="BK21" i="3"/>
  <c r="BW21" i="3" s="1"/>
  <c r="BZ20" i="3"/>
  <c r="AM20" i="3"/>
  <c r="BP21" i="3"/>
  <c r="BY20" i="3"/>
  <c r="CH21" i="3"/>
  <c r="AO21" i="3"/>
  <c r="AP21" i="3" s="1"/>
  <c r="AK20" i="3"/>
  <c r="BX21" i="3"/>
  <c r="P21" i="3"/>
  <c r="AY21" i="3" s="1"/>
  <c r="O21" i="3"/>
  <c r="AX21" i="3" s="1"/>
  <c r="G24" i="6"/>
  <c r="AW21" i="3"/>
  <c r="AL20" i="3"/>
  <c r="F24" i="6"/>
  <c r="BY21" i="3"/>
  <c r="A23" i="3"/>
  <c r="C24" i="6"/>
  <c r="Y22" i="3"/>
  <c r="BE22" i="3" s="1"/>
  <c r="Q22" i="3"/>
  <c r="V22" i="3" s="1"/>
  <c r="BB22" i="3" s="1"/>
  <c r="AB22" i="3"/>
  <c r="BH22" i="3" s="1"/>
  <c r="I24" i="6"/>
  <c r="R22" i="3"/>
  <c r="U22" i="3" s="1"/>
  <c r="BA22" i="3" s="1"/>
  <c r="AA22" i="3"/>
  <c r="BG22" i="3" s="1"/>
  <c r="X22" i="3"/>
  <c r="BD22" i="3" s="1"/>
  <c r="H24" i="6"/>
  <c r="B25" i="6"/>
  <c r="G23" i="3" l="1"/>
  <c r="B24" i="3"/>
  <c r="CI24" i="3" s="1"/>
  <c r="AE22" i="3"/>
  <c r="BR22" i="3" s="1"/>
  <c r="CC22" i="3" s="1"/>
  <c r="BL21" i="3"/>
  <c r="AJ20" i="3"/>
  <c r="AV21" i="3"/>
  <c r="E23" i="3"/>
  <c r="AD22" i="3"/>
  <c r="BO22" i="3"/>
  <c r="J22" i="3"/>
  <c r="A25" i="6"/>
  <c r="L22" i="3"/>
  <c r="CH22" i="3" s="1"/>
  <c r="AR22" i="3"/>
  <c r="W22" i="3"/>
  <c r="BC22" i="3" s="1"/>
  <c r="S22" i="3"/>
  <c r="T22" i="3" s="1"/>
  <c r="Z22" i="3"/>
  <c r="BF22" i="3" s="1"/>
  <c r="AM21" i="3" l="1"/>
  <c r="BQ22" i="3"/>
  <c r="CB22" i="3" s="1"/>
  <c r="D24" i="3"/>
  <c r="C24" i="3"/>
  <c r="BI22" i="3"/>
  <c r="AZ22" i="3"/>
  <c r="BJ23" i="3"/>
  <c r="BM23" i="3"/>
  <c r="BN23" i="3"/>
  <c r="CK23" i="3"/>
  <c r="BK22" i="3"/>
  <c r="BW22" i="3" s="1"/>
  <c r="BZ21" i="3"/>
  <c r="AK21" i="3"/>
  <c r="BX22" i="3"/>
  <c r="P22" i="3"/>
  <c r="AY22" i="3" s="1"/>
  <c r="O22" i="3"/>
  <c r="AX22" i="3" s="1"/>
  <c r="AO22" i="3"/>
  <c r="AP22" i="3" s="1"/>
  <c r="G25" i="6"/>
  <c r="AL21" i="3"/>
  <c r="AN22" i="3"/>
  <c r="F25" i="6"/>
  <c r="A24" i="3"/>
  <c r="E25" i="6"/>
  <c r="AC22" i="3"/>
  <c r="BP22" i="3" s="1"/>
  <c r="N22" i="3"/>
  <c r="C25" i="6"/>
  <c r="Y23" i="3"/>
  <c r="BE23" i="3" s="1"/>
  <c r="Q23" i="3"/>
  <c r="V23" i="3" s="1"/>
  <c r="BB23" i="3" s="1"/>
  <c r="AB23" i="3"/>
  <c r="BH23" i="3" s="1"/>
  <c r="AA23" i="3"/>
  <c r="BG23" i="3" s="1"/>
  <c r="R23" i="3"/>
  <c r="U23" i="3" s="1"/>
  <c r="BA23" i="3" s="1"/>
  <c r="X23" i="3"/>
  <c r="BD23" i="3" s="1"/>
  <c r="H25" i="6"/>
  <c r="B26" i="6"/>
  <c r="G24" i="3" l="1"/>
  <c r="B25" i="3"/>
  <c r="CI25" i="3" s="1"/>
  <c r="AE23" i="3"/>
  <c r="BR23" i="3" s="1"/>
  <c r="CC23" i="3" s="1"/>
  <c r="AJ21" i="3"/>
  <c r="BL22" i="3"/>
  <c r="AD23" i="3"/>
  <c r="BQ23" i="3" s="1"/>
  <c r="AV22" i="3"/>
  <c r="E24" i="3"/>
  <c r="AW22" i="3"/>
  <c r="BO23" i="3"/>
  <c r="A26" i="6"/>
  <c r="AR23" i="3"/>
  <c r="J23" i="3"/>
  <c r="L23" i="3"/>
  <c r="CH23" i="3" s="1"/>
  <c r="W23" i="3"/>
  <c r="BC23" i="3" s="1"/>
  <c r="Z23" i="3"/>
  <c r="BF23" i="3" s="1"/>
  <c r="I25" i="6"/>
  <c r="S23" i="3"/>
  <c r="T23" i="3" s="1"/>
  <c r="C25" i="3" l="1"/>
  <c r="D25" i="3"/>
  <c r="BI23" i="3"/>
  <c r="AZ23" i="3"/>
  <c r="BJ24" i="3"/>
  <c r="BM24" i="3"/>
  <c r="CB23" i="3"/>
  <c r="BN24" i="3"/>
  <c r="CK24" i="3"/>
  <c r="BK23" i="3"/>
  <c r="BW23" i="3" s="1"/>
  <c r="BZ22" i="3"/>
  <c r="AM22" i="3"/>
  <c r="BY22" i="3"/>
  <c r="AK22" i="3"/>
  <c r="BX23" i="3"/>
  <c r="P23" i="3"/>
  <c r="AY23" i="3" s="1"/>
  <c r="AO23" i="3"/>
  <c r="AP23" i="3" s="1"/>
  <c r="O23" i="3"/>
  <c r="AX23" i="3" s="1"/>
  <c r="AL22" i="3"/>
  <c r="AN23" i="3"/>
  <c r="F26" i="6"/>
  <c r="G26" i="6"/>
  <c r="A25" i="3"/>
  <c r="H26" i="6"/>
  <c r="X24" i="3"/>
  <c r="BD24" i="3" s="1"/>
  <c r="AA24" i="3"/>
  <c r="BG24" i="3" s="1"/>
  <c r="R24" i="3"/>
  <c r="U24" i="3" s="1"/>
  <c r="BA24" i="3" s="1"/>
  <c r="C26" i="6"/>
  <c r="Y24" i="3"/>
  <c r="BE24" i="3" s="1"/>
  <c r="Q24" i="3"/>
  <c r="V24" i="3" s="1"/>
  <c r="BB24" i="3" s="1"/>
  <c r="AB24" i="3"/>
  <c r="BH24" i="3" s="1"/>
  <c r="E26" i="6"/>
  <c r="AC23" i="3"/>
  <c r="BP23" i="3" s="1"/>
  <c r="N23" i="3"/>
  <c r="B27" i="6"/>
  <c r="S24" i="3"/>
  <c r="T24" i="3" s="1"/>
  <c r="G25" i="3" l="1"/>
  <c r="B26" i="3"/>
  <c r="CI26" i="3" s="1"/>
  <c r="AE24" i="3"/>
  <c r="BR24" i="3" s="1"/>
  <c r="CC24" i="3" s="1"/>
  <c r="AJ22" i="3"/>
  <c r="BL23" i="3"/>
  <c r="AZ24" i="3"/>
  <c r="AV23" i="3"/>
  <c r="AC24" i="3"/>
  <c r="BP24" i="3" s="1"/>
  <c r="E25" i="3"/>
  <c r="AD24" i="3"/>
  <c r="BQ24" i="3" s="1"/>
  <c r="AW23" i="3"/>
  <c r="E27" i="6"/>
  <c r="A27" i="6"/>
  <c r="W24" i="3"/>
  <c r="BC24" i="3" s="1"/>
  <c r="J24" i="3"/>
  <c r="L24" i="3"/>
  <c r="CH24" i="3" s="1"/>
  <c r="BO24" i="3"/>
  <c r="AR24" i="3"/>
  <c r="I26" i="6"/>
  <c r="Z24" i="3"/>
  <c r="BF24" i="3" s="1"/>
  <c r="D26" i="3" l="1"/>
  <c r="C26" i="3"/>
  <c r="BM25" i="3"/>
  <c r="BJ25" i="3"/>
  <c r="BI24" i="3"/>
  <c r="AJ23" i="3" s="1"/>
  <c r="CB24" i="3"/>
  <c r="BN25" i="3"/>
  <c r="CK25" i="3"/>
  <c r="BK24" i="3"/>
  <c r="BW24" i="3" s="1"/>
  <c r="BZ23" i="3"/>
  <c r="AM23" i="3"/>
  <c r="I27" i="6"/>
  <c r="BY23" i="3"/>
  <c r="O24" i="3"/>
  <c r="AX24" i="3" s="1"/>
  <c r="AK23" i="3"/>
  <c r="BX24" i="3"/>
  <c r="AN24" i="3"/>
  <c r="P24" i="3"/>
  <c r="AY24" i="3" s="1"/>
  <c r="G27" i="6"/>
  <c r="AO24" i="3"/>
  <c r="AP24" i="3" s="1"/>
  <c r="AL23" i="3"/>
  <c r="F27" i="6"/>
  <c r="BY24" i="3"/>
  <c r="A26" i="3"/>
  <c r="C27" i="6"/>
  <c r="Q25" i="3"/>
  <c r="V25" i="3" s="1"/>
  <c r="BB25" i="3" s="1"/>
  <c r="AB25" i="3"/>
  <c r="BH25" i="3" s="1"/>
  <c r="Y25" i="3"/>
  <c r="BE25" i="3" s="1"/>
  <c r="B28" i="6"/>
  <c r="N24" i="3"/>
  <c r="R25" i="3"/>
  <c r="U25" i="3" s="1"/>
  <c r="BA25" i="3" s="1"/>
  <c r="X25" i="3"/>
  <c r="BD25" i="3" s="1"/>
  <c r="AA25" i="3"/>
  <c r="BG25" i="3" s="1"/>
  <c r="Z25" i="3"/>
  <c r="BF25" i="3" s="1"/>
  <c r="H27" i="6"/>
  <c r="G26" i="3" l="1"/>
  <c r="B27" i="3"/>
  <c r="CI27" i="3" s="1"/>
  <c r="AE25" i="3"/>
  <c r="BR25" i="3" s="1"/>
  <c r="CC25" i="3" s="1"/>
  <c r="BL24" i="3"/>
  <c r="AV24" i="3"/>
  <c r="AD25" i="3"/>
  <c r="BQ25" i="3" s="1"/>
  <c r="E26" i="3"/>
  <c r="AW24" i="3"/>
  <c r="L25" i="3"/>
  <c r="P25" i="3" s="1"/>
  <c r="W25" i="3"/>
  <c r="BC25" i="3" s="1"/>
  <c r="A28" i="6"/>
  <c r="AR25" i="3"/>
  <c r="BO25" i="3"/>
  <c r="J25" i="3"/>
  <c r="S25" i="3"/>
  <c r="T25" i="3" s="1"/>
  <c r="H28" i="6"/>
  <c r="D27" i="3" l="1"/>
  <c r="C27" i="3"/>
  <c r="BM26" i="3"/>
  <c r="BJ26" i="3"/>
  <c r="BI25" i="3"/>
  <c r="AZ25" i="3"/>
  <c r="CB25" i="3"/>
  <c r="BN26" i="3"/>
  <c r="CK26" i="3"/>
  <c r="BK25" i="3"/>
  <c r="BW25" i="3" s="1"/>
  <c r="BZ24" i="3"/>
  <c r="AM24" i="3"/>
  <c r="AO25" i="3"/>
  <c r="AP25" i="3" s="1"/>
  <c r="O25" i="3"/>
  <c r="AX25" i="3" s="1"/>
  <c r="AN25" i="3"/>
  <c r="AK24" i="3"/>
  <c r="BX25" i="3"/>
  <c r="G28" i="6"/>
  <c r="AL24" i="3"/>
  <c r="CH25" i="3"/>
  <c r="AY25" i="3"/>
  <c r="F28" i="6"/>
  <c r="A27" i="3"/>
  <c r="C28" i="6"/>
  <c r="Y26" i="3"/>
  <c r="BE26" i="3" s="1"/>
  <c r="Q26" i="3"/>
  <c r="V26" i="3" s="1"/>
  <c r="BB26" i="3" s="1"/>
  <c r="AB26" i="3"/>
  <c r="BH26" i="3" s="1"/>
  <c r="B29" i="6"/>
  <c r="S26" i="3"/>
  <c r="T26" i="3" s="1"/>
  <c r="E28" i="6"/>
  <c r="AC25" i="3"/>
  <c r="BP25" i="3" s="1"/>
  <c r="N25" i="3"/>
  <c r="R26" i="3"/>
  <c r="U26" i="3" s="1"/>
  <c r="BA26" i="3" s="1"/>
  <c r="X26" i="3"/>
  <c r="BD26" i="3" s="1"/>
  <c r="AA26" i="3"/>
  <c r="BG26" i="3" s="1"/>
  <c r="G27" i="3" l="1"/>
  <c r="B28" i="3"/>
  <c r="CI28" i="3" s="1"/>
  <c r="AE26" i="3"/>
  <c r="BR26" i="3" s="1"/>
  <c r="CC26" i="3" s="1"/>
  <c r="AJ24" i="3"/>
  <c r="BL25" i="3"/>
  <c r="AZ26" i="3"/>
  <c r="AV25" i="3"/>
  <c r="E27" i="3"/>
  <c r="AD26" i="3"/>
  <c r="BQ26" i="3" s="1"/>
  <c r="AW25" i="3"/>
  <c r="E29" i="6"/>
  <c r="AC26" i="3"/>
  <c r="W26" i="3"/>
  <c r="BC26" i="3" s="1"/>
  <c r="AR26" i="3"/>
  <c r="A29" i="6"/>
  <c r="L26" i="3"/>
  <c r="O26" i="3" s="1"/>
  <c r="BO26" i="3"/>
  <c r="J26" i="3"/>
  <c r="Z26" i="3"/>
  <c r="BF26" i="3" s="1"/>
  <c r="I28" i="6"/>
  <c r="D28" i="3" l="1"/>
  <c r="C28" i="3"/>
  <c r="BJ27" i="3"/>
  <c r="BM27" i="3"/>
  <c r="BI26" i="3"/>
  <c r="CB26" i="3"/>
  <c r="BZ25" i="3"/>
  <c r="BN27" i="3"/>
  <c r="CK27" i="3"/>
  <c r="BK26" i="3"/>
  <c r="BW26" i="3" s="1"/>
  <c r="AM25" i="3"/>
  <c r="AO26" i="3"/>
  <c r="AP26" i="3" s="1"/>
  <c r="BP26" i="3"/>
  <c r="BY25" i="3"/>
  <c r="AN26" i="3"/>
  <c r="AK25" i="3"/>
  <c r="BX26" i="3"/>
  <c r="P26" i="3"/>
  <c r="AY26" i="3" s="1"/>
  <c r="AL25" i="3"/>
  <c r="CH26" i="3"/>
  <c r="AX26" i="3"/>
  <c r="G29" i="6"/>
  <c r="F29" i="6"/>
  <c r="A28" i="3"/>
  <c r="H29" i="6"/>
  <c r="N26" i="3"/>
  <c r="AA27" i="3"/>
  <c r="BG27" i="3" s="1"/>
  <c r="R27" i="3"/>
  <c r="X27" i="3"/>
  <c r="BD27" i="3" s="1"/>
  <c r="I29" i="6"/>
  <c r="C29" i="6"/>
  <c r="Y27" i="3"/>
  <c r="BE27" i="3" s="1"/>
  <c r="Q27" i="3"/>
  <c r="V27" i="3" s="1"/>
  <c r="BB27" i="3" s="1"/>
  <c r="AB27" i="3"/>
  <c r="BH27" i="3" s="1"/>
  <c r="B30" i="6"/>
  <c r="G28" i="3" l="1"/>
  <c r="B29" i="3"/>
  <c r="CI29" i="3" s="1"/>
  <c r="AE27" i="3"/>
  <c r="BR27" i="3" s="1"/>
  <c r="CC27" i="3" s="1"/>
  <c r="BL26" i="3"/>
  <c r="AJ25" i="3"/>
  <c r="AV26" i="3"/>
  <c r="BY26" i="3"/>
  <c r="AD27" i="3"/>
  <c r="BQ27" i="3" s="1"/>
  <c r="U27" i="3"/>
  <c r="BA27" i="3" s="1"/>
  <c r="E28" i="3"/>
  <c r="AW26" i="3"/>
  <c r="A30" i="6"/>
  <c r="W27" i="3"/>
  <c r="BC27" i="3" s="1"/>
  <c r="J27" i="3"/>
  <c r="L27" i="3"/>
  <c r="O27" i="3" s="1"/>
  <c r="BO27" i="3"/>
  <c r="AR27" i="3"/>
  <c r="S27" i="3"/>
  <c r="T27" i="3" s="1"/>
  <c r="Z27" i="3"/>
  <c r="BF27" i="3" s="1"/>
  <c r="C29" i="3" l="1"/>
  <c r="D29" i="3"/>
  <c r="BM28" i="3"/>
  <c r="BJ28" i="3"/>
  <c r="BI27" i="3"/>
  <c r="AZ27" i="3"/>
  <c r="CB27" i="3"/>
  <c r="BN28" i="3"/>
  <c r="CK28" i="3"/>
  <c r="BK27" i="3"/>
  <c r="BW27" i="3" s="1"/>
  <c r="BZ26" i="3"/>
  <c r="AM26" i="3"/>
  <c r="AO27" i="3"/>
  <c r="AP27" i="3" s="1"/>
  <c r="AN27" i="3"/>
  <c r="P27" i="3"/>
  <c r="AY27" i="3" s="1"/>
  <c r="AK26" i="3"/>
  <c r="BX27" i="3"/>
  <c r="AL26" i="3"/>
  <c r="CH27" i="3"/>
  <c r="F30" i="6"/>
  <c r="G30" i="6"/>
  <c r="AX27" i="3"/>
  <c r="A29" i="3"/>
  <c r="E30" i="6"/>
  <c r="AC27" i="3"/>
  <c r="BP27" i="3" s="1"/>
  <c r="N27" i="3"/>
  <c r="Q28" i="3"/>
  <c r="V28" i="3" s="1"/>
  <c r="BB28" i="3" s="1"/>
  <c r="AB28" i="3"/>
  <c r="BH28" i="3" s="1"/>
  <c r="Y28" i="3"/>
  <c r="BE28" i="3" s="1"/>
  <c r="X28" i="3"/>
  <c r="BD28" i="3" s="1"/>
  <c r="AA28" i="3"/>
  <c r="BG28" i="3" s="1"/>
  <c r="R28" i="3"/>
  <c r="U28" i="3" s="1"/>
  <c r="BA28" i="3" s="1"/>
  <c r="H30" i="6"/>
  <c r="C30" i="6"/>
  <c r="B31" i="6"/>
  <c r="G29" i="3" l="1"/>
  <c r="B30" i="3"/>
  <c r="CI30" i="3" s="1"/>
  <c r="AE28" i="3"/>
  <c r="BR28" i="3" s="1"/>
  <c r="CC28" i="3" s="1"/>
  <c r="AJ26" i="3"/>
  <c r="BL27" i="3"/>
  <c r="AV27" i="3"/>
  <c r="E29" i="3"/>
  <c r="AD28" i="3"/>
  <c r="BQ28" i="3" s="1"/>
  <c r="AW27" i="3"/>
  <c r="A31" i="6"/>
  <c r="W28" i="3"/>
  <c r="BC28" i="3" s="1"/>
  <c r="BO28" i="3"/>
  <c r="J28" i="3"/>
  <c r="L28" i="3"/>
  <c r="P28" i="3" s="1"/>
  <c r="AR28" i="3"/>
  <c r="I30" i="6"/>
  <c r="Z28" i="3"/>
  <c r="BF28" i="3" s="1"/>
  <c r="S28" i="3"/>
  <c r="T28" i="3" s="1"/>
  <c r="D30" i="3" l="1"/>
  <c r="C30" i="3"/>
  <c r="BI28" i="3"/>
  <c r="AZ28" i="3"/>
  <c r="BM29" i="3"/>
  <c r="BJ29" i="3"/>
  <c r="CB28" i="3"/>
  <c r="BN29" i="3"/>
  <c r="CK29" i="3"/>
  <c r="BK28" i="3"/>
  <c r="BW28" i="3" s="1"/>
  <c r="BZ27" i="3"/>
  <c r="AM27" i="3"/>
  <c r="BY27" i="3"/>
  <c r="O28" i="3"/>
  <c r="AX28" i="3" s="1"/>
  <c r="AK27" i="3"/>
  <c r="BX28" i="3"/>
  <c r="F31" i="6"/>
  <c r="AL27" i="3"/>
  <c r="AN28" i="3"/>
  <c r="AY28" i="3"/>
  <c r="G31" i="6"/>
  <c r="A30" i="3"/>
  <c r="CH28" i="3"/>
  <c r="AO28" i="3"/>
  <c r="AP28" i="3" s="1"/>
  <c r="Q29" i="3"/>
  <c r="V29" i="3" s="1"/>
  <c r="BB29" i="3" s="1"/>
  <c r="AB29" i="3"/>
  <c r="BH29" i="3" s="1"/>
  <c r="Y29" i="3"/>
  <c r="BE29" i="3" s="1"/>
  <c r="R29" i="3"/>
  <c r="U29" i="3" s="1"/>
  <c r="BA29" i="3" s="1"/>
  <c r="X29" i="3"/>
  <c r="BD29" i="3" s="1"/>
  <c r="AA29" i="3"/>
  <c r="BG29" i="3" s="1"/>
  <c r="E31" i="6"/>
  <c r="AC28" i="3"/>
  <c r="BP28" i="3" s="1"/>
  <c r="N28" i="3"/>
  <c r="H31" i="6"/>
  <c r="C31" i="6"/>
  <c r="B32" i="6"/>
  <c r="G30" i="3" l="1"/>
  <c r="B31" i="3"/>
  <c r="CI31" i="3" s="1"/>
  <c r="AE29" i="3"/>
  <c r="BR29" i="3" s="1"/>
  <c r="CC29" i="3" s="1"/>
  <c r="AJ27" i="3"/>
  <c r="BL28" i="3"/>
  <c r="E30" i="3"/>
  <c r="AD29" i="3"/>
  <c r="BQ29" i="3" s="1"/>
  <c r="AW28" i="3"/>
  <c r="AV28" i="3"/>
  <c r="W29" i="3"/>
  <c r="BC29" i="3" s="1"/>
  <c r="BO29" i="3"/>
  <c r="J29" i="3"/>
  <c r="L29" i="3"/>
  <c r="P29" i="3" s="1"/>
  <c r="AR29" i="3"/>
  <c r="A32" i="6"/>
  <c r="I31" i="6"/>
  <c r="Z29" i="3"/>
  <c r="BF29" i="3" s="1"/>
  <c r="S29" i="3"/>
  <c r="T29" i="3" s="1"/>
  <c r="C31" i="3" l="1"/>
  <c r="D31" i="3"/>
  <c r="BJ30" i="3"/>
  <c r="BM30" i="3"/>
  <c r="BI29" i="3"/>
  <c r="AZ29" i="3"/>
  <c r="CB29" i="3"/>
  <c r="BN30" i="3"/>
  <c r="CK30" i="3"/>
  <c r="BK29" i="3"/>
  <c r="BW29" i="3" s="1"/>
  <c r="BZ28" i="3"/>
  <c r="AM28" i="3"/>
  <c r="CH29" i="3"/>
  <c r="BY28" i="3"/>
  <c r="O29" i="3"/>
  <c r="AX29" i="3" s="1"/>
  <c r="AK28" i="3"/>
  <c r="BX29" i="3"/>
  <c r="AL28" i="3"/>
  <c r="G32" i="6"/>
  <c r="AN29" i="3"/>
  <c r="F32" i="6"/>
  <c r="AY29" i="3"/>
  <c r="A31" i="3"/>
  <c r="C32" i="6"/>
  <c r="R30" i="3"/>
  <c r="U30" i="3" s="1"/>
  <c r="BA30" i="3" s="1"/>
  <c r="AA30" i="3"/>
  <c r="BG30" i="3" s="1"/>
  <c r="X30" i="3"/>
  <c r="BD30" i="3" s="1"/>
  <c r="E32" i="6"/>
  <c r="AC29" i="3"/>
  <c r="BP29" i="3" s="1"/>
  <c r="N29" i="3"/>
  <c r="H32" i="6"/>
  <c r="B33" i="6"/>
  <c r="AO29" i="3"/>
  <c r="Y30" i="3"/>
  <c r="BE30" i="3" s="1"/>
  <c r="Q30" i="3"/>
  <c r="V30" i="3" s="1"/>
  <c r="BB30" i="3" s="1"/>
  <c r="AB30" i="3"/>
  <c r="BH30" i="3" s="1"/>
  <c r="G31" i="3" l="1"/>
  <c r="B32" i="3"/>
  <c r="CI32" i="3" s="1"/>
  <c r="AE30" i="3"/>
  <c r="BR30" i="3" s="1"/>
  <c r="CC30" i="3" s="1"/>
  <c r="AJ28" i="3"/>
  <c r="BL29" i="3"/>
  <c r="AD30" i="3"/>
  <c r="BQ30" i="3" s="1"/>
  <c r="E31" i="3"/>
  <c r="AW29" i="3"/>
  <c r="I32" i="6"/>
  <c r="AR30" i="3"/>
  <c r="J30" i="3"/>
  <c r="L30" i="3"/>
  <c r="AN30" i="3" s="1"/>
  <c r="A33" i="6"/>
  <c r="BO30" i="3"/>
  <c r="W30" i="3"/>
  <c r="BC30" i="3" s="1"/>
  <c r="AP29" i="3"/>
  <c r="AV29" i="3"/>
  <c r="Z30" i="3"/>
  <c r="BF30" i="3" s="1"/>
  <c r="S30" i="3"/>
  <c r="T30" i="3" s="1"/>
  <c r="D32" i="3" l="1"/>
  <c r="C32" i="3"/>
  <c r="CH30" i="3"/>
  <c r="BI30" i="3"/>
  <c r="AZ30" i="3"/>
  <c r="BM31" i="3"/>
  <c r="BJ31" i="3"/>
  <c r="CB30" i="3"/>
  <c r="BN31" i="3"/>
  <c r="CK31" i="3"/>
  <c r="BK30" i="3"/>
  <c r="BW30" i="3" s="1"/>
  <c r="BZ29" i="3"/>
  <c r="AM29" i="3"/>
  <c r="BY29" i="3"/>
  <c r="F33" i="6"/>
  <c r="P30" i="3"/>
  <c r="AY30" i="3" s="1"/>
  <c r="G33" i="6"/>
  <c r="O30" i="3"/>
  <c r="AX30" i="3" s="1"/>
  <c r="AK29" i="3"/>
  <c r="BX30" i="3"/>
  <c r="AL29" i="3"/>
  <c r="A32" i="3"/>
  <c r="AO30" i="3"/>
  <c r="E33" i="6"/>
  <c r="AC30" i="3"/>
  <c r="BP30" i="3" s="1"/>
  <c r="N30" i="3"/>
  <c r="Y31" i="3"/>
  <c r="BE31" i="3" s="1"/>
  <c r="Q31" i="3"/>
  <c r="V31" i="3" s="1"/>
  <c r="BB31" i="3" s="1"/>
  <c r="AB31" i="3"/>
  <c r="BH31" i="3" s="1"/>
  <c r="B34" i="6"/>
  <c r="S31" i="3"/>
  <c r="T31" i="3" s="1"/>
  <c r="H33" i="6"/>
  <c r="C33" i="6"/>
  <c r="AA31" i="3"/>
  <c r="BG31" i="3" s="1"/>
  <c r="R31" i="3"/>
  <c r="U31" i="3" s="1"/>
  <c r="BA31" i="3" s="1"/>
  <c r="X31" i="3"/>
  <c r="BD31" i="3" s="1"/>
  <c r="G32" i="3" l="1"/>
  <c r="B33" i="3"/>
  <c r="CI33" i="3" s="1"/>
  <c r="AE31" i="3"/>
  <c r="BR31" i="3" s="1"/>
  <c r="CC31" i="3" s="1"/>
  <c r="AJ29" i="3"/>
  <c r="BL30" i="3"/>
  <c r="AZ31" i="3"/>
  <c r="AD31" i="3"/>
  <c r="BQ31" i="3" s="1"/>
  <c r="CB31" i="3" s="1"/>
  <c r="AW30" i="3"/>
  <c r="E32" i="3"/>
  <c r="E34" i="6"/>
  <c r="AC31" i="3"/>
  <c r="Z31" i="3"/>
  <c r="BF31" i="3" s="1"/>
  <c r="BO31" i="3"/>
  <c r="AR31" i="3"/>
  <c r="J31" i="3"/>
  <c r="L31" i="3"/>
  <c r="AN31" i="3" s="1"/>
  <c r="W31" i="3"/>
  <c r="BC31" i="3" s="1"/>
  <c r="A34" i="6"/>
  <c r="AP30" i="3"/>
  <c r="AV30" i="3"/>
  <c r="I33" i="6"/>
  <c r="D33" i="3" l="1"/>
  <c r="C33" i="3"/>
  <c r="BJ32" i="3"/>
  <c r="BM32" i="3"/>
  <c r="BI31" i="3"/>
  <c r="BN32" i="3"/>
  <c r="CK32" i="3"/>
  <c r="BK31" i="3"/>
  <c r="BW31" i="3" s="1"/>
  <c r="BZ30" i="3"/>
  <c r="AM30" i="3"/>
  <c r="AL30" i="3"/>
  <c r="CH31" i="3"/>
  <c r="BP31" i="3"/>
  <c r="BL31" i="3" s="1"/>
  <c r="BY30" i="3"/>
  <c r="F34" i="6"/>
  <c r="P31" i="3"/>
  <c r="AY31" i="3" s="1"/>
  <c r="AO31" i="3"/>
  <c r="AP31" i="3" s="1"/>
  <c r="G34" i="6"/>
  <c r="BX31" i="3"/>
  <c r="AK30" i="3"/>
  <c r="O31" i="3"/>
  <c r="AX31" i="3" s="1"/>
  <c r="A33" i="3"/>
  <c r="X32" i="3"/>
  <c r="BD32" i="3" s="1"/>
  <c r="AA32" i="3"/>
  <c r="BG32" i="3" s="1"/>
  <c r="R32" i="3"/>
  <c r="U32" i="3" s="1"/>
  <c r="BA32" i="3" s="1"/>
  <c r="I34" i="6"/>
  <c r="Y32" i="3"/>
  <c r="BE32" i="3" s="1"/>
  <c r="Q32" i="3"/>
  <c r="V32" i="3" s="1"/>
  <c r="BB32" i="3" s="1"/>
  <c r="AB32" i="3"/>
  <c r="BH32" i="3" s="1"/>
  <c r="B35" i="6"/>
  <c r="Z32" i="3"/>
  <c r="BF32" i="3" s="1"/>
  <c r="N31" i="3"/>
  <c r="C34" i="6"/>
  <c r="H34" i="6"/>
  <c r="G33" i="3" l="1"/>
  <c r="CK34" i="3" s="1"/>
  <c r="B34" i="3"/>
  <c r="CI34" i="3" s="1"/>
  <c r="AE32" i="3"/>
  <c r="BR32" i="3" s="1"/>
  <c r="CC32" i="3" s="1"/>
  <c r="AJ30" i="3"/>
  <c r="AV31" i="3"/>
  <c r="BY31" i="3"/>
  <c r="AW31" i="3"/>
  <c r="AD32" i="3"/>
  <c r="BQ32" i="3" s="1"/>
  <c r="CB32" i="3" s="1"/>
  <c r="E33" i="3"/>
  <c r="AJ33" i="3"/>
  <c r="W32" i="3"/>
  <c r="BC32" i="3" s="1"/>
  <c r="A35" i="6"/>
  <c r="L32" i="3"/>
  <c r="AN32" i="3" s="1"/>
  <c r="AR32" i="3"/>
  <c r="BO32" i="3"/>
  <c r="J32" i="3"/>
  <c r="S32" i="3"/>
  <c r="T32" i="3" s="1"/>
  <c r="H35" i="6"/>
  <c r="B37" i="6" l="1"/>
  <c r="C34" i="3"/>
  <c r="D34" i="3"/>
  <c r="E34" i="3"/>
  <c r="A34" i="3"/>
  <c r="BI32" i="3"/>
  <c r="AZ32" i="3"/>
  <c r="BM33" i="3"/>
  <c r="BJ33" i="3"/>
  <c r="AO32" i="3"/>
  <c r="AP32" i="3" s="1"/>
  <c r="BZ31" i="3"/>
  <c r="BN33" i="3"/>
  <c r="BO33" i="3"/>
  <c r="CK33" i="3"/>
  <c r="BK32" i="3"/>
  <c r="BW32" i="3" s="1"/>
  <c r="AM31" i="3"/>
  <c r="AL31" i="3"/>
  <c r="BX32" i="3"/>
  <c r="O32" i="3"/>
  <c r="AX32" i="3" s="1"/>
  <c r="G35" i="6"/>
  <c r="CH32" i="3"/>
  <c r="F35" i="6"/>
  <c r="P32" i="3"/>
  <c r="AY32" i="3" s="1"/>
  <c r="AK31" i="3"/>
  <c r="AK33" i="3"/>
  <c r="C35" i="6"/>
  <c r="R33" i="3"/>
  <c r="X33" i="3"/>
  <c r="AA33" i="3"/>
  <c r="Q33" i="3"/>
  <c r="AB33" i="3"/>
  <c r="Y33" i="3"/>
  <c r="E35" i="6"/>
  <c r="AC32" i="3"/>
  <c r="BP32" i="3" s="1"/>
  <c r="N32" i="3"/>
  <c r="B36" i="6"/>
  <c r="A37" i="6" l="1"/>
  <c r="BU34" i="3"/>
  <c r="BV34" i="3"/>
  <c r="BT34" i="3"/>
  <c r="AR34" i="3"/>
  <c r="AJ34" i="3"/>
  <c r="AM34" i="3"/>
  <c r="AK34" i="3"/>
  <c r="L34" i="3"/>
  <c r="AN34" i="3" s="1"/>
  <c r="G34" i="3"/>
  <c r="AL33" i="3" s="1"/>
  <c r="J34" i="3"/>
  <c r="BO34" i="3"/>
  <c r="BM34" i="3"/>
  <c r="BJ34" i="3"/>
  <c r="BY34" i="3" s="1"/>
  <c r="BN34" i="3"/>
  <c r="BL34" i="3"/>
  <c r="B35" i="3"/>
  <c r="CI35" i="3" s="1"/>
  <c r="BH33" i="3"/>
  <c r="AB34" i="3"/>
  <c r="BG33" i="3"/>
  <c r="AA34" i="3"/>
  <c r="BD33" i="3"/>
  <c r="X34" i="3"/>
  <c r="BE33" i="3"/>
  <c r="Y34" i="3"/>
  <c r="U33" i="3"/>
  <c r="BA33" i="3" s="1"/>
  <c r="R34" i="3"/>
  <c r="AD34" i="3" s="1"/>
  <c r="BQ34" i="3" s="1"/>
  <c r="V33" i="3"/>
  <c r="BB33" i="3" s="1"/>
  <c r="Q34" i="3"/>
  <c r="AE33" i="3"/>
  <c r="BR33" i="3" s="1"/>
  <c r="AJ31" i="3"/>
  <c r="BL32" i="3"/>
  <c r="AV32" i="3"/>
  <c r="AW32" i="3"/>
  <c r="AD33" i="3"/>
  <c r="BQ33" i="3" s="1"/>
  <c r="I35" i="6"/>
  <c r="A36" i="6"/>
  <c r="AM33" i="3"/>
  <c r="L33" i="3"/>
  <c r="P33" i="3" s="1"/>
  <c r="AY33" i="3" s="1"/>
  <c r="BK33" i="3"/>
  <c r="AR33" i="3"/>
  <c r="W33" i="3"/>
  <c r="J33" i="3"/>
  <c r="Z33" i="3"/>
  <c r="S33" i="3"/>
  <c r="BX34" i="3" l="1"/>
  <c r="BZ34" i="3"/>
  <c r="CB33" i="3"/>
  <c r="CK35" i="3"/>
  <c r="C37" i="6"/>
  <c r="AO34" i="3"/>
  <c r="AV34" i="3" s="1"/>
  <c r="B38" i="6"/>
  <c r="C35" i="3"/>
  <c r="X35" i="3" s="1"/>
  <c r="D35" i="3"/>
  <c r="Y35" i="3" s="1"/>
  <c r="A35" i="3"/>
  <c r="E35" i="3"/>
  <c r="BK34" i="3"/>
  <c r="BW34" i="3" s="1"/>
  <c r="BF33" i="3"/>
  <c r="Z34" i="3"/>
  <c r="H37" i="6" s="1"/>
  <c r="BG34" i="3"/>
  <c r="BH34" i="3"/>
  <c r="BE34" i="3"/>
  <c r="BD34" i="3"/>
  <c r="BC33" i="3"/>
  <c r="W34" i="3"/>
  <c r="G37" i="6" s="1"/>
  <c r="CC33" i="3"/>
  <c r="P34" i="3"/>
  <c r="AY34" i="3" s="1"/>
  <c r="AE34" i="3"/>
  <c r="BR34" i="3" s="1"/>
  <c r="V34" i="3"/>
  <c r="BB34" i="3" s="1"/>
  <c r="T33" i="3"/>
  <c r="AZ33" i="3" s="1"/>
  <c r="S34" i="3"/>
  <c r="E37" i="6" s="1"/>
  <c r="U34" i="3"/>
  <c r="BA34" i="3" s="1"/>
  <c r="O34" i="3"/>
  <c r="AX34" i="3" s="1"/>
  <c r="CH33" i="3"/>
  <c r="BZ32" i="3"/>
  <c r="AL32" i="3"/>
  <c r="AM32" i="3"/>
  <c r="AO33" i="3"/>
  <c r="AN33" i="3"/>
  <c r="BY32" i="3"/>
  <c r="H36" i="6"/>
  <c r="G36" i="6"/>
  <c r="BX33" i="3"/>
  <c r="AK32" i="3"/>
  <c r="O33" i="3"/>
  <c r="AX33" i="3" s="1"/>
  <c r="BW33" i="3"/>
  <c r="E36" i="6"/>
  <c r="AC33" i="3"/>
  <c r="BP33" i="3" s="1"/>
  <c r="N33" i="3"/>
  <c r="C36" i="6"/>
  <c r="CH34" i="3" l="1"/>
  <c r="R35" i="3"/>
  <c r="U35" i="3" s="1"/>
  <c r="BA35" i="3" s="1"/>
  <c r="CB34" i="3"/>
  <c r="AA35" i="3"/>
  <c r="BG35" i="3" s="1"/>
  <c r="G35" i="3"/>
  <c r="AD35" i="3"/>
  <c r="BQ35" i="3" s="1"/>
  <c r="AP33" i="3"/>
  <c r="AF4" i="3" s="1"/>
  <c r="BT4" i="3" s="1"/>
  <c r="AP34" i="3"/>
  <c r="Q35" i="3"/>
  <c r="AE35" i="3" s="1"/>
  <c r="BR35" i="3" s="1"/>
  <c r="AB35" i="3"/>
  <c r="BH35" i="3" s="1"/>
  <c r="BU35" i="3"/>
  <c r="BT35" i="3"/>
  <c r="A38" i="6"/>
  <c r="AK35" i="3"/>
  <c r="AR35" i="3"/>
  <c r="BV35" i="3"/>
  <c r="AM35" i="3"/>
  <c r="AJ35" i="3"/>
  <c r="J35" i="3"/>
  <c r="L35" i="3"/>
  <c r="CH35" i="3" s="1"/>
  <c r="BO35" i="3"/>
  <c r="BM35" i="3"/>
  <c r="BJ35" i="3"/>
  <c r="BY35" i="3" s="1"/>
  <c r="BN35" i="3"/>
  <c r="BL35" i="3"/>
  <c r="B36" i="3"/>
  <c r="CI36" i="3" s="1"/>
  <c r="CC34" i="3"/>
  <c r="Z35" i="3"/>
  <c r="H38" i="6" s="1"/>
  <c r="BF34" i="3"/>
  <c r="BI33" i="3"/>
  <c r="BD35" i="3"/>
  <c r="BE35" i="3"/>
  <c r="W35" i="3"/>
  <c r="G38" i="6" s="1"/>
  <c r="BC34" i="3"/>
  <c r="S35" i="3"/>
  <c r="E38" i="6" s="1"/>
  <c r="AC34" i="3"/>
  <c r="N34" i="3"/>
  <c r="T34" i="3"/>
  <c r="F37" i="6" s="1"/>
  <c r="F36" i="6"/>
  <c r="BL33" i="3"/>
  <c r="BZ33" i="3" s="1"/>
  <c r="AJ32" i="3"/>
  <c r="AV33" i="3"/>
  <c r="AW33" i="3"/>
  <c r="I36" i="6"/>
  <c r="CK36" i="3" l="1"/>
  <c r="AL34" i="3"/>
  <c r="AG4" i="3"/>
  <c r="AG5" i="3" s="1"/>
  <c r="AN35" i="3"/>
  <c r="AH4" i="3"/>
  <c r="BZ35" i="3"/>
  <c r="V35" i="3"/>
  <c r="BB35" i="3" s="1"/>
  <c r="CC35" i="3" s="1"/>
  <c r="AI4" i="3"/>
  <c r="AI5" i="3" s="1"/>
  <c r="BV5" i="3" s="1"/>
  <c r="BX35" i="3"/>
  <c r="O35" i="3"/>
  <c r="AX35" i="3" s="1"/>
  <c r="C38" i="6"/>
  <c r="BK35" i="3"/>
  <c r="BW35" i="3" s="1"/>
  <c r="CB35" i="3"/>
  <c r="B39" i="6"/>
  <c r="C36" i="3"/>
  <c r="D36" i="3"/>
  <c r="A36" i="3"/>
  <c r="E36" i="3"/>
  <c r="AO35" i="3"/>
  <c r="AP35" i="3" s="1"/>
  <c r="BP34" i="3"/>
  <c r="I37" i="6"/>
  <c r="P35" i="3"/>
  <c r="AY35" i="3" s="1"/>
  <c r="BF35" i="3"/>
  <c r="BC35" i="3"/>
  <c r="BI34" i="3"/>
  <c r="AZ34" i="3"/>
  <c r="AW34" i="3"/>
  <c r="AC35" i="3"/>
  <c r="T35" i="3"/>
  <c r="F38" i="6" s="1"/>
  <c r="N35" i="3"/>
  <c r="BU4" i="3"/>
  <c r="AF5" i="3"/>
  <c r="BT5" i="3" s="1"/>
  <c r="BY33" i="3"/>
  <c r="BV4" i="3" l="1"/>
  <c r="W36" i="3"/>
  <c r="G39" i="6" s="1"/>
  <c r="BS4" i="3"/>
  <c r="CL4" i="3"/>
  <c r="Z36" i="3"/>
  <c r="H39" i="6" s="1"/>
  <c r="AH5" i="3"/>
  <c r="BU5" i="3" s="1"/>
  <c r="S36" i="3"/>
  <c r="E39" i="6" s="1"/>
  <c r="BP35" i="3"/>
  <c r="I38" i="6"/>
  <c r="Y36" i="3"/>
  <c r="BE36" i="3" s="1"/>
  <c r="AB36" i="3"/>
  <c r="BH36" i="3" s="1"/>
  <c r="Q36" i="3"/>
  <c r="V36" i="3" s="1"/>
  <c r="BB36" i="3" s="1"/>
  <c r="AV35" i="3"/>
  <c r="BV36" i="3"/>
  <c r="BT36" i="3"/>
  <c r="BU36" i="3"/>
  <c r="A39" i="6"/>
  <c r="AR36" i="3"/>
  <c r="AJ36" i="3"/>
  <c r="AM36" i="3"/>
  <c r="AK36" i="3"/>
  <c r="L36" i="3"/>
  <c r="CH36" i="3" s="1"/>
  <c r="J36" i="3"/>
  <c r="BM36" i="3"/>
  <c r="BJ36" i="3"/>
  <c r="BY36" i="3" s="1"/>
  <c r="BO36" i="3"/>
  <c r="BN36" i="3"/>
  <c r="BL36" i="3"/>
  <c r="B37" i="3"/>
  <c r="CI37" i="3" s="1"/>
  <c r="G36" i="3"/>
  <c r="AL35" i="3" s="1"/>
  <c r="X36" i="3"/>
  <c r="BD36" i="3" s="1"/>
  <c r="AA36" i="3"/>
  <c r="BG36" i="3" s="1"/>
  <c r="R36" i="3"/>
  <c r="U36" i="3" s="1"/>
  <c r="BA36" i="3" s="1"/>
  <c r="AW35" i="3"/>
  <c r="BI35" i="3"/>
  <c r="AZ35" i="3"/>
  <c r="AI6" i="3"/>
  <c r="BV6" i="3" s="1"/>
  <c r="AF6" i="3"/>
  <c r="BT6" i="3" s="1"/>
  <c r="BS5" i="3"/>
  <c r="AG6" i="3"/>
  <c r="CA4" i="3" l="1"/>
  <c r="J7" i="6" s="1"/>
  <c r="BC36" i="3"/>
  <c r="BF36" i="3"/>
  <c r="AD36" i="3"/>
  <c r="BQ36" i="3" s="1"/>
  <c r="CB36" i="3" s="1"/>
  <c r="AC36" i="3"/>
  <c r="BP36" i="3" s="1"/>
  <c r="CA5" i="3"/>
  <c r="J8" i="6" s="1"/>
  <c r="AH6" i="3"/>
  <c r="BU6" i="3" s="1"/>
  <c r="CL5" i="3"/>
  <c r="T36" i="3"/>
  <c r="F39" i="6" s="1"/>
  <c r="AE36" i="3"/>
  <c r="BR36" i="3" s="1"/>
  <c r="CC36" i="3" s="1"/>
  <c r="BZ36" i="3"/>
  <c r="P36" i="3"/>
  <c r="AY36" i="3" s="1"/>
  <c r="BX36" i="3"/>
  <c r="AN36" i="3"/>
  <c r="B40" i="6"/>
  <c r="C37" i="3"/>
  <c r="D37" i="3"/>
  <c r="A37" i="3"/>
  <c r="E37" i="3"/>
  <c r="AO36" i="3"/>
  <c r="AP36" i="3" s="1"/>
  <c r="C39" i="6"/>
  <c r="CK37" i="3"/>
  <c r="BK36" i="3"/>
  <c r="BW36" i="3" s="1"/>
  <c r="N36" i="3"/>
  <c r="AW36" i="3" s="1"/>
  <c r="O36" i="3"/>
  <c r="AX36" i="3" s="1"/>
  <c r="AI7" i="3"/>
  <c r="BV7" i="3" s="1"/>
  <c r="BS6" i="3"/>
  <c r="AG7" i="3"/>
  <c r="AF7" i="3"/>
  <c r="BT7" i="3" s="1"/>
  <c r="H4" i="3"/>
  <c r="AS4" i="3" s="1"/>
  <c r="AU4" i="3" l="1"/>
  <c r="CA6" i="3"/>
  <c r="AU6" i="3" s="1"/>
  <c r="I39" i="6"/>
  <c r="AH7" i="3"/>
  <c r="BU7" i="3" s="1"/>
  <c r="AU5" i="3"/>
  <c r="CL6" i="3"/>
  <c r="AZ36" i="3"/>
  <c r="BI36" i="3"/>
  <c r="A40" i="6"/>
  <c r="BT37" i="3"/>
  <c r="BV37" i="3"/>
  <c r="BU37" i="3"/>
  <c r="AR37" i="3"/>
  <c r="AM37" i="3"/>
  <c r="AJ37" i="3"/>
  <c r="L37" i="3"/>
  <c r="CH37" i="3" s="1"/>
  <c r="AK37" i="3"/>
  <c r="J37" i="3"/>
  <c r="BJ37" i="3"/>
  <c r="BY37" i="3" s="1"/>
  <c r="BO37" i="3"/>
  <c r="BM37" i="3"/>
  <c r="BN37" i="3"/>
  <c r="BL37" i="3"/>
  <c r="B38" i="3"/>
  <c r="Z37" i="3"/>
  <c r="S37" i="3"/>
  <c r="AC37" i="3" s="1"/>
  <c r="BP37" i="3" s="1"/>
  <c r="W37" i="3"/>
  <c r="G40" i="6" s="1"/>
  <c r="G37" i="3"/>
  <c r="AL36" i="3" s="1"/>
  <c r="AA37" i="3"/>
  <c r="BG37" i="3" s="1"/>
  <c r="X37" i="3"/>
  <c r="BD37" i="3" s="1"/>
  <c r="R37" i="3"/>
  <c r="U37" i="3" s="1"/>
  <c r="BA37" i="3" s="1"/>
  <c r="Q37" i="3"/>
  <c r="V37" i="3" s="1"/>
  <c r="BB37" i="3" s="1"/>
  <c r="AB37" i="3"/>
  <c r="BH37" i="3" s="1"/>
  <c r="Y37" i="3"/>
  <c r="BE37" i="3" s="1"/>
  <c r="AV36" i="3"/>
  <c r="H5" i="3"/>
  <c r="K8" i="6" s="1"/>
  <c r="AI8" i="3"/>
  <c r="BV8" i="3" s="1"/>
  <c r="AF8" i="3"/>
  <c r="BT8" i="3" s="1"/>
  <c r="AG8" i="3"/>
  <c r="BS7" i="3"/>
  <c r="B4" i="5"/>
  <c r="D8" i="5" s="1"/>
  <c r="AT4" i="3"/>
  <c r="K7" i="6"/>
  <c r="D7" i="6" s="1"/>
  <c r="B41" i="6" l="1"/>
  <c r="CI38" i="3"/>
  <c r="D8" i="6"/>
  <c r="AH8" i="3"/>
  <c r="BU8" i="3" s="1"/>
  <c r="J9" i="6"/>
  <c r="BC37" i="3"/>
  <c r="AD37" i="3"/>
  <c r="BQ37" i="3" s="1"/>
  <c r="CB37" i="3" s="1"/>
  <c r="CA7" i="3"/>
  <c r="AU7" i="3" s="1"/>
  <c r="CL7" i="3"/>
  <c r="H6" i="3"/>
  <c r="AS6" i="3" s="1"/>
  <c r="BZ37" i="3"/>
  <c r="I40" i="6"/>
  <c r="O37" i="3"/>
  <c r="AX37" i="3" s="1"/>
  <c r="BX37" i="3"/>
  <c r="AE37" i="3"/>
  <c r="BR37" i="3" s="1"/>
  <c r="CC37" i="3" s="1"/>
  <c r="AO37" i="3"/>
  <c r="AP37" i="3" s="1"/>
  <c r="P37" i="3"/>
  <c r="AY37" i="3" s="1"/>
  <c r="C40" i="6"/>
  <c r="CK38" i="3"/>
  <c r="BK37" i="3"/>
  <c r="BW37" i="3" s="1"/>
  <c r="H40" i="6"/>
  <c r="BF37" i="3"/>
  <c r="AN37" i="3"/>
  <c r="D38" i="3"/>
  <c r="C38" i="3"/>
  <c r="A38" i="3"/>
  <c r="E38" i="3"/>
  <c r="E40" i="6"/>
  <c r="T37" i="3"/>
  <c r="N37" i="3"/>
  <c r="AW37" i="3" s="1"/>
  <c r="AS5" i="3"/>
  <c r="L7" i="6"/>
  <c r="B5" i="5"/>
  <c r="E7" i="5" s="1"/>
  <c r="AT5" i="3"/>
  <c r="AI9" i="3"/>
  <c r="BV9" i="3" s="1"/>
  <c r="D6" i="5"/>
  <c r="AG9" i="3"/>
  <c r="BS8" i="3"/>
  <c r="AF9" i="3"/>
  <c r="BT9" i="3" s="1"/>
  <c r="D5" i="5"/>
  <c r="D4" i="5"/>
  <c r="N4" i="5" s="1"/>
  <c r="AQ4" i="3" s="1"/>
  <c r="CE4" i="3" s="1"/>
  <c r="D7" i="5"/>
  <c r="CA8" i="3" l="1"/>
  <c r="AU8" i="3" s="1"/>
  <c r="AH9" i="3"/>
  <c r="BU9" i="3" s="1"/>
  <c r="CL8" i="3"/>
  <c r="G38" i="3"/>
  <c r="CK39" i="3" s="1"/>
  <c r="A41" i="6"/>
  <c r="H7" i="3"/>
  <c r="AS7" i="3" s="1"/>
  <c r="J10" i="6"/>
  <c r="AT6" i="3"/>
  <c r="K9" i="6"/>
  <c r="D9" i="6" s="1"/>
  <c r="B6" i="5"/>
  <c r="F10" i="5" s="1"/>
  <c r="AV37" i="3"/>
  <c r="F40" i="6"/>
  <c r="BI37" i="3"/>
  <c r="AZ37" i="3"/>
  <c r="R38" i="3"/>
  <c r="U38" i="3" s="1"/>
  <c r="BA38" i="3" s="1"/>
  <c r="AA38" i="3"/>
  <c r="BG38" i="3" s="1"/>
  <c r="X38" i="3"/>
  <c r="BD38" i="3" s="1"/>
  <c r="Y38" i="3"/>
  <c r="BE38" i="3" s="1"/>
  <c r="AB38" i="3"/>
  <c r="BH38" i="3" s="1"/>
  <c r="Q38" i="3"/>
  <c r="AE38" i="3" s="1"/>
  <c r="BR38" i="3" s="1"/>
  <c r="BV38" i="3"/>
  <c r="BT38" i="3"/>
  <c r="BU38" i="3"/>
  <c r="AK38" i="3"/>
  <c r="AR38" i="3"/>
  <c r="AJ38" i="3"/>
  <c r="AM38" i="3"/>
  <c r="J38" i="3"/>
  <c r="L38" i="3"/>
  <c r="CH38" i="3" s="1"/>
  <c r="BJ38" i="3"/>
  <c r="BY38" i="3" s="1"/>
  <c r="BM38" i="3"/>
  <c r="BO38" i="3"/>
  <c r="BN38" i="3"/>
  <c r="BL38" i="3"/>
  <c r="B39" i="3"/>
  <c r="CI39" i="3" s="1"/>
  <c r="W38" i="3"/>
  <c r="G41" i="6" s="1"/>
  <c r="Z38" i="3"/>
  <c r="H41" i="6" s="1"/>
  <c r="S38" i="3"/>
  <c r="L8" i="6"/>
  <c r="E5" i="5"/>
  <c r="N5" i="5" s="1"/>
  <c r="AQ5" i="3" s="1"/>
  <c r="CE5" i="3" s="1"/>
  <c r="E9" i="5"/>
  <c r="AI10" i="3"/>
  <c r="BV10" i="3" s="1"/>
  <c r="E6" i="5"/>
  <c r="E8" i="5"/>
  <c r="CD4" i="3"/>
  <c r="F4" i="3" s="1"/>
  <c r="AF10" i="3"/>
  <c r="BT10" i="3" s="1"/>
  <c r="BS9" i="3"/>
  <c r="AG10" i="3"/>
  <c r="J11" i="6" l="1"/>
  <c r="CA9" i="3"/>
  <c r="AU9" i="3" s="1"/>
  <c r="BK38" i="3"/>
  <c r="BW38" i="3" s="1"/>
  <c r="CL9" i="3"/>
  <c r="H8" i="3"/>
  <c r="AS8" i="3" s="1"/>
  <c r="AH10" i="3"/>
  <c r="BU10" i="3" s="1"/>
  <c r="F6" i="5"/>
  <c r="N6" i="5" s="1"/>
  <c r="AQ6" i="3" s="1"/>
  <c r="CE6" i="3" s="1"/>
  <c r="C41" i="6"/>
  <c r="AL37" i="3"/>
  <c r="AT7" i="3"/>
  <c r="B7" i="5"/>
  <c r="G8" i="5" s="1"/>
  <c r="L9" i="6"/>
  <c r="AC38" i="3"/>
  <c r="E41" i="6"/>
  <c r="K10" i="6"/>
  <c r="D10" i="6" s="1"/>
  <c r="AD38" i="3"/>
  <c r="BQ38" i="3" s="1"/>
  <c r="CB38" i="3" s="1"/>
  <c r="F8" i="5"/>
  <c r="F9" i="5"/>
  <c r="F7" i="5"/>
  <c r="V38" i="3"/>
  <c r="BB38" i="3" s="1"/>
  <c r="CC38" i="3" s="1"/>
  <c r="BC38" i="3"/>
  <c r="AO38" i="3"/>
  <c r="AP38" i="3" s="1"/>
  <c r="BZ38" i="3"/>
  <c r="P38" i="3"/>
  <c r="AY38" i="3" s="1"/>
  <c r="BX38" i="3"/>
  <c r="N38" i="3"/>
  <c r="AW38" i="3" s="1"/>
  <c r="O38" i="3"/>
  <c r="AX38" i="3" s="1"/>
  <c r="B43" i="6"/>
  <c r="D39" i="3"/>
  <c r="C39" i="3"/>
  <c r="A39" i="3"/>
  <c r="E39" i="3"/>
  <c r="T38" i="3"/>
  <c r="F41" i="6" s="1"/>
  <c r="BF38" i="3"/>
  <c r="AN38" i="3"/>
  <c r="AI11" i="3"/>
  <c r="BV11" i="3" s="1"/>
  <c r="I4" i="3"/>
  <c r="BS10" i="3"/>
  <c r="AG11" i="3"/>
  <c r="AF11" i="3"/>
  <c r="BT11" i="3" s="1"/>
  <c r="CD5" i="3"/>
  <c r="I5" i="3" s="1"/>
  <c r="H9" i="3" l="1"/>
  <c r="AT9" i="3" s="1"/>
  <c r="J12" i="6"/>
  <c r="B8" i="5"/>
  <c r="H12" i="5" s="1"/>
  <c r="N12" i="5" s="1"/>
  <c r="AQ12" i="3" s="1"/>
  <c r="K11" i="6"/>
  <c r="D11" i="6" s="1"/>
  <c r="AT8" i="3"/>
  <c r="AH11" i="3"/>
  <c r="BU11" i="3" s="1"/>
  <c r="CL10" i="3"/>
  <c r="G9" i="5"/>
  <c r="CA10" i="3"/>
  <c r="AU10" i="3" s="1"/>
  <c r="G7" i="5"/>
  <c r="N7" i="5" s="1"/>
  <c r="AQ7" i="3" s="1"/>
  <c r="CE7" i="3" s="1"/>
  <c r="G11" i="5"/>
  <c r="G10" i="5"/>
  <c r="L10" i="6"/>
  <c r="BP38" i="3"/>
  <c r="I41" i="6"/>
  <c r="AV38" i="3"/>
  <c r="A43" i="6"/>
  <c r="BV39" i="3"/>
  <c r="BU39" i="3"/>
  <c r="BT39" i="3"/>
  <c r="AR39" i="3"/>
  <c r="AK39" i="3"/>
  <c r="L39" i="3"/>
  <c r="AN39" i="3" s="1"/>
  <c r="AJ39" i="3"/>
  <c r="J39" i="3"/>
  <c r="AM39" i="3"/>
  <c r="BO39" i="3"/>
  <c r="BM39" i="3"/>
  <c r="BJ39" i="3"/>
  <c r="BY39" i="3" s="1"/>
  <c r="BL39" i="3"/>
  <c r="BN39" i="3"/>
  <c r="B40" i="3"/>
  <c r="CI40" i="3" s="1"/>
  <c r="Z39" i="3"/>
  <c r="H43" i="6" s="1"/>
  <c r="W39" i="3"/>
  <c r="G43" i="6" s="1"/>
  <c r="S39" i="3"/>
  <c r="AC39" i="3" s="1"/>
  <c r="I43" i="6" s="1"/>
  <c r="G39" i="3"/>
  <c r="BI38" i="3"/>
  <c r="AZ38" i="3"/>
  <c r="R39" i="3"/>
  <c r="U39" i="3" s="1"/>
  <c r="BA39" i="3" s="1"/>
  <c r="AA39" i="3"/>
  <c r="BG39" i="3" s="1"/>
  <c r="X39" i="3"/>
  <c r="BD39" i="3" s="1"/>
  <c r="Q39" i="3"/>
  <c r="V39" i="3" s="1"/>
  <c r="BB39" i="3" s="1"/>
  <c r="AB39" i="3"/>
  <c r="BH39" i="3" s="1"/>
  <c r="Y39" i="3"/>
  <c r="BE39" i="3" s="1"/>
  <c r="AI12" i="3"/>
  <c r="BV12" i="3" s="1"/>
  <c r="CD6" i="3"/>
  <c r="I6" i="3" s="1"/>
  <c r="CM4" i="3"/>
  <c r="CN4" i="3" s="1"/>
  <c r="CF4" i="3"/>
  <c r="CJ4" i="3" s="1"/>
  <c r="AF12" i="3"/>
  <c r="BT12" i="3" s="1"/>
  <c r="BS11" i="3"/>
  <c r="AG12" i="3"/>
  <c r="CF5" i="3" l="1"/>
  <c r="CG5" i="3" s="1"/>
  <c r="N7" i="6"/>
  <c r="P7" i="6" s="1"/>
  <c r="CM5" i="3"/>
  <c r="CN5" i="3" s="1"/>
  <c r="O7" i="6"/>
  <c r="AS9" i="3"/>
  <c r="K12" i="6"/>
  <c r="D12" i="6" s="1"/>
  <c r="H10" i="5"/>
  <c r="N10" i="5" s="1"/>
  <c r="AQ10" i="3" s="1"/>
  <c r="H8" i="5"/>
  <c r="N8" i="5" s="1"/>
  <c r="AQ8" i="3" s="1"/>
  <c r="CE8" i="3" s="1"/>
  <c r="H11" i="5"/>
  <c r="N11" i="5" s="1"/>
  <c r="AQ11" i="3" s="1"/>
  <c r="H9" i="5"/>
  <c r="N9" i="5" s="1"/>
  <c r="AQ9" i="3" s="1"/>
  <c r="CA11" i="3"/>
  <c r="AU11" i="3" s="1"/>
  <c r="CL11" i="3"/>
  <c r="J13" i="6"/>
  <c r="AH12" i="3"/>
  <c r="BU12" i="3" s="1"/>
  <c r="L11" i="6"/>
  <c r="H10" i="3"/>
  <c r="AS10" i="3" s="1"/>
  <c r="BK39" i="3"/>
  <c r="BW39" i="3" s="1"/>
  <c r="AL38" i="3"/>
  <c r="CD7" i="3"/>
  <c r="I7" i="3" s="1"/>
  <c r="CH39" i="3"/>
  <c r="AD39" i="3"/>
  <c r="BQ39" i="3" s="1"/>
  <c r="CB39" i="3" s="1"/>
  <c r="BP39" i="3"/>
  <c r="P39" i="3"/>
  <c r="AY39" i="3" s="1"/>
  <c r="O39" i="3"/>
  <c r="AX39" i="3" s="1"/>
  <c r="AE39" i="3"/>
  <c r="BR39" i="3" s="1"/>
  <c r="CC39" i="3" s="1"/>
  <c r="BX39" i="3"/>
  <c r="BZ39" i="3"/>
  <c r="BC39" i="3"/>
  <c r="C43" i="6"/>
  <c r="CK40" i="3"/>
  <c r="BF39" i="3"/>
  <c r="B44" i="6"/>
  <c r="D40" i="3"/>
  <c r="C40" i="3"/>
  <c r="A40" i="3"/>
  <c r="E40" i="3"/>
  <c r="AO39" i="3"/>
  <c r="AP39" i="3" s="1"/>
  <c r="E43" i="6"/>
  <c r="N39" i="3"/>
  <c r="AW39" i="3" s="1"/>
  <c r="T39" i="3"/>
  <c r="AI13" i="3"/>
  <c r="BV13" i="3" s="1"/>
  <c r="CG4" i="3"/>
  <c r="CJ5" i="3"/>
  <c r="N8" i="6" s="1"/>
  <c r="P8" i="6" s="1"/>
  <c r="AG13" i="3"/>
  <c r="BS12" i="3"/>
  <c r="AF13" i="3"/>
  <c r="BT13" i="3" s="1"/>
  <c r="CF6" i="3" l="1"/>
  <c r="CJ6" i="3" s="1"/>
  <c r="N9" i="6" s="1"/>
  <c r="P9" i="6" s="1"/>
  <c r="G40" i="3"/>
  <c r="AL39" i="3" s="1"/>
  <c r="CM6" i="3"/>
  <c r="CN6" i="3" s="1"/>
  <c r="O8" i="6"/>
  <c r="J14" i="6"/>
  <c r="CE9" i="3"/>
  <c r="L12" i="6"/>
  <c r="H11" i="3"/>
  <c r="AT11" i="3" s="1"/>
  <c r="AH13" i="3"/>
  <c r="BU13" i="3" s="1"/>
  <c r="CL12" i="3"/>
  <c r="CA12" i="3"/>
  <c r="AU12" i="3" s="1"/>
  <c r="AT10" i="3"/>
  <c r="CD10" i="3" s="1"/>
  <c r="K13" i="6"/>
  <c r="D13" i="6" s="1"/>
  <c r="AV39" i="3"/>
  <c r="B41" i="3"/>
  <c r="CI41" i="3" s="1"/>
  <c r="A44" i="6"/>
  <c r="BU40" i="3"/>
  <c r="BV40" i="3"/>
  <c r="BT40" i="3"/>
  <c r="AR40" i="3"/>
  <c r="AM40" i="3"/>
  <c r="AK40" i="3"/>
  <c r="AJ40" i="3"/>
  <c r="J40" i="3"/>
  <c r="L40" i="3"/>
  <c r="CH40" i="3" s="1"/>
  <c r="BM40" i="3"/>
  <c r="BJ40" i="3"/>
  <c r="BY40" i="3" s="1"/>
  <c r="BO40" i="3"/>
  <c r="BN40" i="3"/>
  <c r="BL40" i="3"/>
  <c r="S40" i="3"/>
  <c r="AC40" i="3" s="1"/>
  <c r="BP40" i="3" s="1"/>
  <c r="W40" i="3"/>
  <c r="G44" i="6" s="1"/>
  <c r="Z40" i="3"/>
  <c r="H44" i="6" s="1"/>
  <c r="R40" i="3"/>
  <c r="U40" i="3" s="1"/>
  <c r="BA40" i="3" s="1"/>
  <c r="X40" i="3"/>
  <c r="BD40" i="3" s="1"/>
  <c r="AA40" i="3"/>
  <c r="BG40" i="3" s="1"/>
  <c r="Q40" i="3"/>
  <c r="AE40" i="3" s="1"/>
  <c r="BR40" i="3" s="1"/>
  <c r="Y40" i="3"/>
  <c r="BE40" i="3" s="1"/>
  <c r="AB40" i="3"/>
  <c r="BH40" i="3" s="1"/>
  <c r="F43" i="6"/>
  <c r="AZ39" i="3"/>
  <c r="BI39" i="3"/>
  <c r="AI14" i="3"/>
  <c r="BV14" i="3" s="1"/>
  <c r="CD9" i="3"/>
  <c r="CD8" i="3"/>
  <c r="I8" i="3" s="1"/>
  <c r="AF14" i="3"/>
  <c r="BT14" i="3" s="1"/>
  <c r="BS13" i="3"/>
  <c r="AG14" i="3"/>
  <c r="CF7" i="3" l="1"/>
  <c r="CG7" i="3" s="1"/>
  <c r="CK41" i="3"/>
  <c r="CG6" i="3"/>
  <c r="BK40" i="3"/>
  <c r="BW40" i="3" s="1"/>
  <c r="C44" i="6"/>
  <c r="CM7" i="3"/>
  <c r="CN7" i="3" s="1"/>
  <c r="O9" i="6"/>
  <c r="J15" i="6"/>
  <c r="I9" i="3"/>
  <c r="K14" i="6"/>
  <c r="D14" i="6" s="1"/>
  <c r="AS11" i="3"/>
  <c r="CD11" i="3" s="1"/>
  <c r="CE10" i="3"/>
  <c r="I10" i="3" s="1"/>
  <c r="CL13" i="3"/>
  <c r="AH14" i="3"/>
  <c r="BU14" i="3" s="1"/>
  <c r="CA13" i="3"/>
  <c r="AU13" i="3" s="1"/>
  <c r="H12" i="3"/>
  <c r="AT12" i="3" s="1"/>
  <c r="L13" i="6"/>
  <c r="AD40" i="3"/>
  <c r="BQ40" i="3" s="1"/>
  <c r="CB40" i="3" s="1"/>
  <c r="BF40" i="3"/>
  <c r="O40" i="3"/>
  <c r="AX40" i="3" s="1"/>
  <c r="T40" i="3"/>
  <c r="F44" i="6" s="1"/>
  <c r="BX40" i="3"/>
  <c r="AN40" i="3"/>
  <c r="I44" i="6"/>
  <c r="BC40" i="3"/>
  <c r="BZ40" i="3"/>
  <c r="AO40" i="3"/>
  <c r="AP40" i="3" s="1"/>
  <c r="V40" i="3"/>
  <c r="BB40" i="3" s="1"/>
  <c r="CC40" i="3" s="1"/>
  <c r="B45" i="6"/>
  <c r="C41" i="3"/>
  <c r="D41" i="3"/>
  <c r="E41" i="3"/>
  <c r="A41" i="3"/>
  <c r="P40" i="3"/>
  <c r="AY40" i="3" s="1"/>
  <c r="E44" i="6"/>
  <c r="N40" i="3"/>
  <c r="AI15" i="3"/>
  <c r="BV15" i="3" s="1"/>
  <c r="BS14" i="3"/>
  <c r="AG15" i="3"/>
  <c r="AF15" i="3"/>
  <c r="BT15" i="3" s="1"/>
  <c r="CJ7" i="3" l="1"/>
  <c r="N10" i="6" s="1"/>
  <c r="P10" i="6" s="1"/>
  <c r="CF8" i="3"/>
  <c r="CG8" i="3" s="1"/>
  <c r="CM8" i="3"/>
  <c r="CN8" i="3" s="1"/>
  <c r="O10" i="6"/>
  <c r="L14" i="6"/>
  <c r="J16" i="6"/>
  <c r="CA14" i="3"/>
  <c r="AU14" i="3" s="1"/>
  <c r="AH15" i="3"/>
  <c r="BU15" i="3" s="1"/>
  <c r="CL14" i="3"/>
  <c r="CE11" i="3"/>
  <c r="I11" i="3" s="1"/>
  <c r="H13" i="3"/>
  <c r="AS13" i="3" s="1"/>
  <c r="K15" i="6"/>
  <c r="D15" i="6" s="1"/>
  <c r="AS12" i="3"/>
  <c r="CD12" i="3" s="1"/>
  <c r="AZ40" i="3"/>
  <c r="BI40" i="3"/>
  <c r="AV40" i="3"/>
  <c r="AA41" i="3"/>
  <c r="BG41" i="3" s="1"/>
  <c r="R41" i="3"/>
  <c r="U41" i="3" s="1"/>
  <c r="BA41" i="3" s="1"/>
  <c r="X41" i="3"/>
  <c r="BD41" i="3" s="1"/>
  <c r="A45" i="6"/>
  <c r="BU41" i="3"/>
  <c r="BV41" i="3"/>
  <c r="AK41" i="3"/>
  <c r="BT41" i="3"/>
  <c r="AR41" i="3"/>
  <c r="AM41" i="3"/>
  <c r="AJ41" i="3"/>
  <c r="J41" i="3"/>
  <c r="L41" i="3"/>
  <c r="CH41" i="3" s="1"/>
  <c r="BJ41" i="3"/>
  <c r="BY41" i="3" s="1"/>
  <c r="BO41" i="3"/>
  <c r="BM41" i="3"/>
  <c r="BL41" i="3"/>
  <c r="BN41" i="3"/>
  <c r="B42" i="3"/>
  <c r="CI42" i="3" s="1"/>
  <c r="W41" i="3"/>
  <c r="G45" i="6" s="1"/>
  <c r="Z41" i="3"/>
  <c r="H45" i="6" s="1"/>
  <c r="S41" i="3"/>
  <c r="G41" i="3"/>
  <c r="AW40" i="3"/>
  <c r="Y41" i="3"/>
  <c r="BE41" i="3" s="1"/>
  <c r="AB41" i="3"/>
  <c r="BH41" i="3" s="1"/>
  <c r="Q41" i="3"/>
  <c r="AE41" i="3" s="1"/>
  <c r="BR41" i="3" s="1"/>
  <c r="AI16" i="3"/>
  <c r="BV16" i="3" s="1"/>
  <c r="AF16" i="3"/>
  <c r="BT16" i="3" s="1"/>
  <c r="BS15" i="3"/>
  <c r="AG16" i="3"/>
  <c r="CF9" i="3" l="1"/>
  <c r="CJ9" i="3" s="1"/>
  <c r="N12" i="6" s="1"/>
  <c r="P12" i="6" s="1"/>
  <c r="CJ8" i="3"/>
  <c r="N11" i="6" s="1"/>
  <c r="P11" i="6" s="1"/>
  <c r="CM9" i="3"/>
  <c r="CN9" i="3" s="1"/>
  <c r="O11" i="6"/>
  <c r="H14" i="3"/>
  <c r="AS14" i="3" s="1"/>
  <c r="AH16" i="3"/>
  <c r="BU16" i="3" s="1"/>
  <c r="CA15" i="3"/>
  <c r="AU15" i="3" s="1"/>
  <c r="CL15" i="3"/>
  <c r="J17" i="6"/>
  <c r="CE12" i="3"/>
  <c r="I12" i="3" s="1"/>
  <c r="K16" i="6"/>
  <c r="D16" i="6" s="1"/>
  <c r="AT13" i="3"/>
  <c r="CD13" i="3" s="1"/>
  <c r="L15" i="6"/>
  <c r="BK41" i="3"/>
  <c r="BW41" i="3" s="1"/>
  <c r="AL40" i="3"/>
  <c r="AO41" i="3"/>
  <c r="AP41" i="3" s="1"/>
  <c r="AD41" i="3"/>
  <c r="BQ41" i="3" s="1"/>
  <c r="CB41" i="3" s="1"/>
  <c r="P41" i="3"/>
  <c r="AY41" i="3" s="1"/>
  <c r="BX41" i="3"/>
  <c r="BC41" i="3"/>
  <c r="V41" i="3"/>
  <c r="BB41" i="3" s="1"/>
  <c r="CC41" i="3" s="1"/>
  <c r="BZ41" i="3"/>
  <c r="T41" i="3"/>
  <c r="F45" i="6" s="1"/>
  <c r="AC41" i="3"/>
  <c r="AN41" i="3"/>
  <c r="O41" i="3"/>
  <c r="AX41" i="3" s="1"/>
  <c r="CK42" i="3"/>
  <c r="C45" i="6"/>
  <c r="B46" i="6"/>
  <c r="D42" i="3"/>
  <c r="C42" i="3"/>
  <c r="A42" i="3"/>
  <c r="E42" i="3"/>
  <c r="AI17" i="3"/>
  <c r="BV17" i="3" s="1"/>
  <c r="BF41" i="3"/>
  <c r="E45" i="6"/>
  <c r="N41" i="3"/>
  <c r="CG9" i="3"/>
  <c r="AG17" i="3"/>
  <c r="BS16" i="3"/>
  <c r="AF17" i="3"/>
  <c r="BT17" i="3" s="1"/>
  <c r="CF10" i="3" l="1"/>
  <c r="CJ10" i="3" s="1"/>
  <c r="N13" i="6" s="1"/>
  <c r="P13" i="6" s="1"/>
  <c r="CM10" i="3"/>
  <c r="CN10" i="3" s="1"/>
  <c r="O12" i="6"/>
  <c r="AH17" i="3"/>
  <c r="BU17" i="3" s="1"/>
  <c r="AT14" i="3"/>
  <c r="CD14" i="3" s="1"/>
  <c r="H15" i="3"/>
  <c r="AS15" i="3" s="1"/>
  <c r="K17" i="6"/>
  <c r="D17" i="6" s="1"/>
  <c r="J18" i="6"/>
  <c r="CA16" i="3"/>
  <c r="AU16" i="3" s="1"/>
  <c r="CL16" i="3"/>
  <c r="CE13" i="3"/>
  <c r="I13" i="3" s="1"/>
  <c r="L16" i="6"/>
  <c r="AV41" i="3"/>
  <c r="AZ41" i="3"/>
  <c r="BI41" i="3"/>
  <c r="AI18" i="3"/>
  <c r="BV18" i="3" s="1"/>
  <c r="BP41" i="3"/>
  <c r="I45" i="6"/>
  <c r="AW41" i="3"/>
  <c r="B43" i="3"/>
  <c r="CI43" i="3" s="1"/>
  <c r="BT42" i="3"/>
  <c r="A46" i="6"/>
  <c r="BU42" i="3"/>
  <c r="AM42" i="3"/>
  <c r="BV42" i="3"/>
  <c r="AK42" i="3"/>
  <c r="AR42" i="3"/>
  <c r="AJ42" i="3"/>
  <c r="L42" i="3"/>
  <c r="CH42" i="3" s="1"/>
  <c r="J42" i="3"/>
  <c r="BM42" i="3"/>
  <c r="BO42" i="3"/>
  <c r="BJ42" i="3"/>
  <c r="BY42" i="3" s="1"/>
  <c r="BN42" i="3"/>
  <c r="BL42" i="3"/>
  <c r="Z42" i="3"/>
  <c r="H46" i="6" s="1"/>
  <c r="W42" i="3"/>
  <c r="G46" i="6" s="1"/>
  <c r="S42" i="3"/>
  <c r="AC42" i="3" s="1"/>
  <c r="BP42" i="3" s="1"/>
  <c r="G42" i="3"/>
  <c r="AL41" i="3" s="1"/>
  <c r="AA42" i="3"/>
  <c r="BG42" i="3" s="1"/>
  <c r="R42" i="3"/>
  <c r="U42" i="3" s="1"/>
  <c r="BA42" i="3" s="1"/>
  <c r="X42" i="3"/>
  <c r="BD42" i="3" s="1"/>
  <c r="Y42" i="3"/>
  <c r="BE42" i="3" s="1"/>
  <c r="Q42" i="3"/>
  <c r="V42" i="3" s="1"/>
  <c r="BB42" i="3" s="1"/>
  <c r="AB42" i="3"/>
  <c r="BH42" i="3" s="1"/>
  <c r="CG10" i="3"/>
  <c r="CF11" i="3"/>
  <c r="CJ11" i="3" s="1"/>
  <c r="N14" i="6" s="1"/>
  <c r="P14" i="6" s="1"/>
  <c r="AF18" i="3"/>
  <c r="BT18" i="3" s="1"/>
  <c r="BS17" i="3"/>
  <c r="AG18" i="3"/>
  <c r="CM11" i="3" l="1"/>
  <c r="CN11" i="3" s="1"/>
  <c r="O13" i="6"/>
  <c r="H16" i="3"/>
  <c r="AS16" i="3" s="1"/>
  <c r="J19" i="6"/>
  <c r="CE14" i="3"/>
  <c r="I14" i="3" s="1"/>
  <c r="CA17" i="3"/>
  <c r="AU17" i="3" s="1"/>
  <c r="CL17" i="3"/>
  <c r="L17" i="6"/>
  <c r="K18" i="6"/>
  <c r="D18" i="6" s="1"/>
  <c r="AH18" i="3"/>
  <c r="BU18" i="3" s="1"/>
  <c r="AT15" i="3"/>
  <c r="CE15" i="3" s="1"/>
  <c r="AD42" i="3"/>
  <c r="BQ42" i="3" s="1"/>
  <c r="CB42" i="3" s="1"/>
  <c r="AE42" i="3"/>
  <c r="BR42" i="3" s="1"/>
  <c r="CC42" i="3" s="1"/>
  <c r="BX42" i="3"/>
  <c r="AI19" i="3"/>
  <c r="BV19" i="3" s="1"/>
  <c r="BZ42" i="3"/>
  <c r="T42" i="3"/>
  <c r="F46" i="6" s="1"/>
  <c r="I46" i="6"/>
  <c r="O42" i="3"/>
  <c r="AX42" i="3" s="1"/>
  <c r="C46" i="6"/>
  <c r="CK43" i="3"/>
  <c r="BC42" i="3"/>
  <c r="P42" i="3"/>
  <c r="AY42" i="3" s="1"/>
  <c r="AN42" i="3"/>
  <c r="BF42" i="3"/>
  <c r="BK42" i="3"/>
  <c r="BW42" i="3" s="1"/>
  <c r="B47" i="6"/>
  <c r="C43" i="3"/>
  <c r="D43" i="3"/>
  <c r="A43" i="3"/>
  <c r="E43" i="3"/>
  <c r="E46" i="6"/>
  <c r="N42" i="3"/>
  <c r="AO42" i="3"/>
  <c r="AP42" i="3" s="1"/>
  <c r="CG11" i="3"/>
  <c r="CF12" i="3"/>
  <c r="CF13" i="3" s="1"/>
  <c r="BS18" i="3"/>
  <c r="AG19" i="3"/>
  <c r="AF19" i="3"/>
  <c r="BT19" i="3" s="1"/>
  <c r="CM12" i="3" l="1"/>
  <c r="CN12" i="3" s="1"/>
  <c r="O14" i="6"/>
  <c r="AT16" i="3"/>
  <c r="CE16" i="3" s="1"/>
  <c r="K19" i="6"/>
  <c r="D19" i="6" s="1"/>
  <c r="H17" i="3"/>
  <c r="AS17" i="3" s="1"/>
  <c r="L18" i="6"/>
  <c r="J20" i="6"/>
  <c r="CA18" i="3"/>
  <c r="AU18" i="3" s="1"/>
  <c r="AH19" i="3"/>
  <c r="BU19" i="3" s="1"/>
  <c r="CL18" i="3"/>
  <c r="CD15" i="3"/>
  <c r="I15" i="3" s="1"/>
  <c r="BI42" i="3"/>
  <c r="AI20" i="3"/>
  <c r="BV20" i="3" s="1"/>
  <c r="AV42" i="3"/>
  <c r="AZ42" i="3"/>
  <c r="AW42" i="3"/>
  <c r="BT43" i="3"/>
  <c r="BV43" i="3"/>
  <c r="A47" i="6"/>
  <c r="BU43" i="3"/>
  <c r="AR43" i="3"/>
  <c r="AM43" i="3"/>
  <c r="AJ43" i="3"/>
  <c r="AK43" i="3"/>
  <c r="L43" i="3"/>
  <c r="CH43" i="3" s="1"/>
  <c r="J43" i="3"/>
  <c r="BJ43" i="3"/>
  <c r="BY43" i="3" s="1"/>
  <c r="BM43" i="3"/>
  <c r="BO43" i="3"/>
  <c r="BN43" i="3"/>
  <c r="BL43" i="3"/>
  <c r="Z43" i="3"/>
  <c r="H47" i="6" s="1"/>
  <c r="W43" i="3"/>
  <c r="G47" i="6" s="1"/>
  <c r="B44" i="3"/>
  <c r="CI44" i="3" s="1"/>
  <c r="S43" i="3"/>
  <c r="AC43" i="3" s="1"/>
  <c r="I47" i="6" s="1"/>
  <c r="Q43" i="3"/>
  <c r="V43" i="3" s="1"/>
  <c r="BB43" i="3" s="1"/>
  <c r="AB43" i="3"/>
  <c r="BH43" i="3" s="1"/>
  <c r="Y43" i="3"/>
  <c r="BE43" i="3" s="1"/>
  <c r="AA43" i="3"/>
  <c r="BG43" i="3" s="1"/>
  <c r="X43" i="3"/>
  <c r="BD43" i="3" s="1"/>
  <c r="R43" i="3"/>
  <c r="AD43" i="3" s="1"/>
  <c r="BQ43" i="3" s="1"/>
  <c r="G43" i="3"/>
  <c r="AL42" i="3" s="1"/>
  <c r="CG12" i="3"/>
  <c r="CJ12" i="3"/>
  <c r="N15" i="6" s="1"/>
  <c r="P15" i="6" s="1"/>
  <c r="AF20" i="3"/>
  <c r="BT20" i="3" s="1"/>
  <c r="BS19" i="3"/>
  <c r="AG20" i="3"/>
  <c r="CF14" i="3"/>
  <c r="CG13" i="3"/>
  <c r="CJ13" i="3"/>
  <c r="N16" i="6" s="1"/>
  <c r="P16" i="6" s="1"/>
  <c r="CM13" i="3" l="1"/>
  <c r="CN13" i="3" s="1"/>
  <c r="O15" i="6"/>
  <c r="AT17" i="3"/>
  <c r="CE17" i="3" s="1"/>
  <c r="L19" i="6"/>
  <c r="CD16" i="3"/>
  <c r="I16" i="3" s="1"/>
  <c r="K20" i="6"/>
  <c r="L20" i="6" s="1"/>
  <c r="AH20" i="3"/>
  <c r="BU20" i="3" s="1"/>
  <c r="H18" i="3"/>
  <c r="AS18" i="3" s="1"/>
  <c r="CA19" i="3"/>
  <c r="AU19" i="3" s="1"/>
  <c r="CL19" i="3"/>
  <c r="J21" i="6"/>
  <c r="O43" i="3"/>
  <c r="AX43" i="3" s="1"/>
  <c r="AE43" i="3"/>
  <c r="BR43" i="3" s="1"/>
  <c r="CC43" i="3" s="1"/>
  <c r="BC43" i="3"/>
  <c r="AI21" i="3"/>
  <c r="BV21" i="3" s="1"/>
  <c r="BP43" i="3"/>
  <c r="BX43" i="3"/>
  <c r="BZ43" i="3"/>
  <c r="P43" i="3"/>
  <c r="AY43" i="3" s="1"/>
  <c r="E47" i="6"/>
  <c r="N43" i="3"/>
  <c r="CK44" i="3"/>
  <c r="C47" i="6"/>
  <c r="U43" i="3"/>
  <c r="BA43" i="3" s="1"/>
  <c r="CB43" i="3" s="1"/>
  <c r="BK43" i="3"/>
  <c r="BW43" i="3" s="1"/>
  <c r="BF43" i="3"/>
  <c r="T43" i="3"/>
  <c r="B48" i="6"/>
  <c r="D44" i="3"/>
  <c r="C44" i="3"/>
  <c r="A44" i="3"/>
  <c r="E44" i="3"/>
  <c r="AN43" i="3"/>
  <c r="AO43" i="3"/>
  <c r="AP43" i="3" s="1"/>
  <c r="BS20" i="3"/>
  <c r="AG21" i="3"/>
  <c r="AF21" i="3"/>
  <c r="BT21" i="3" s="1"/>
  <c r="CF15" i="3"/>
  <c r="CJ14" i="3"/>
  <c r="N17" i="6" s="1"/>
  <c r="P17" i="6" s="1"/>
  <c r="CG14" i="3"/>
  <c r="G44" i="3" l="1"/>
  <c r="AL43" i="3" s="1"/>
  <c r="CM14" i="3"/>
  <c r="CN14" i="3" s="1"/>
  <c r="O16" i="6"/>
  <c r="D20" i="6"/>
  <c r="CD17" i="3"/>
  <c r="I17" i="3" s="1"/>
  <c r="AH21" i="3"/>
  <c r="BU21" i="3" s="1"/>
  <c r="CL20" i="3"/>
  <c r="CA20" i="3"/>
  <c r="AU20" i="3" s="1"/>
  <c r="J22" i="6"/>
  <c r="K21" i="6"/>
  <c r="AI22" i="3"/>
  <c r="BV22" i="3" s="1"/>
  <c r="AT18" i="3"/>
  <c r="CE18" i="3" s="1"/>
  <c r="H19" i="3"/>
  <c r="AB44" i="3"/>
  <c r="BH44" i="3" s="1"/>
  <c r="Q44" i="3"/>
  <c r="AE44" i="3" s="1"/>
  <c r="BR44" i="3" s="1"/>
  <c r="Y44" i="3"/>
  <c r="BE44" i="3" s="1"/>
  <c r="F47" i="6"/>
  <c r="BI43" i="3"/>
  <c r="AZ43" i="3"/>
  <c r="AV43" i="3"/>
  <c r="AW43" i="3"/>
  <c r="BV44" i="3"/>
  <c r="BT44" i="3"/>
  <c r="A48" i="6"/>
  <c r="BU44" i="3"/>
  <c r="AR44" i="3"/>
  <c r="AJ44" i="3"/>
  <c r="AM44" i="3"/>
  <c r="AK44" i="3"/>
  <c r="J44" i="3"/>
  <c r="L44" i="3"/>
  <c r="AN44" i="3" s="1"/>
  <c r="BJ44" i="3"/>
  <c r="BY44" i="3" s="1"/>
  <c r="BM44" i="3"/>
  <c r="BO44" i="3"/>
  <c r="BN44" i="3"/>
  <c r="BL44" i="3"/>
  <c r="W44" i="3"/>
  <c r="G48" i="6" s="1"/>
  <c r="S44" i="3"/>
  <c r="AC44" i="3" s="1"/>
  <c r="I48" i="6" s="1"/>
  <c r="Z44" i="3"/>
  <c r="H48" i="6" s="1"/>
  <c r="B45" i="3"/>
  <c r="CI45" i="3" s="1"/>
  <c r="R44" i="3"/>
  <c r="U44" i="3" s="1"/>
  <c r="BA44" i="3" s="1"/>
  <c r="AA44" i="3"/>
  <c r="BG44" i="3" s="1"/>
  <c r="X44" i="3"/>
  <c r="BD44" i="3" s="1"/>
  <c r="AF22" i="3"/>
  <c r="BT22" i="3" s="1"/>
  <c r="AG22" i="3"/>
  <c r="BS21" i="3"/>
  <c r="CJ15" i="3"/>
  <c r="N18" i="6" s="1"/>
  <c r="P18" i="6" s="1"/>
  <c r="CG15" i="3"/>
  <c r="CF16" i="3"/>
  <c r="BK44" i="3" l="1"/>
  <c r="BW44" i="3" s="1"/>
  <c r="C48" i="6"/>
  <c r="CM15" i="3"/>
  <c r="CN15" i="3" s="1"/>
  <c r="O17" i="6"/>
  <c r="CK45" i="3"/>
  <c r="D21" i="6"/>
  <c r="CL21" i="3"/>
  <c r="AH22" i="3"/>
  <c r="BU22" i="3" s="1"/>
  <c r="CA21" i="3"/>
  <c r="AU21" i="3" s="1"/>
  <c r="J23" i="6"/>
  <c r="CD18" i="3"/>
  <c r="I18" i="3" s="1"/>
  <c r="L21" i="6"/>
  <c r="K22" i="6"/>
  <c r="AI23" i="3"/>
  <c r="BV23" i="3" s="1"/>
  <c r="AT19" i="3"/>
  <c r="H20" i="3"/>
  <c r="AS20" i="3" s="1"/>
  <c r="AS19" i="3"/>
  <c r="AD44" i="3"/>
  <c r="BQ44" i="3" s="1"/>
  <c r="CB44" i="3" s="1"/>
  <c r="V44" i="3"/>
  <c r="BB44" i="3" s="1"/>
  <c r="CC44" i="3" s="1"/>
  <c r="CH44" i="3"/>
  <c r="BZ44" i="3"/>
  <c r="AO44" i="3"/>
  <c r="AP44" i="3" s="1"/>
  <c r="O44" i="3"/>
  <c r="AX44" i="3" s="1"/>
  <c r="BP44" i="3"/>
  <c r="BX44" i="3"/>
  <c r="BC44" i="3"/>
  <c r="T44" i="3"/>
  <c r="F48" i="6" s="1"/>
  <c r="B49" i="6"/>
  <c r="D45" i="3"/>
  <c r="C45" i="3"/>
  <c r="A45" i="3"/>
  <c r="E45" i="3"/>
  <c r="P44" i="3"/>
  <c r="AY44" i="3" s="1"/>
  <c r="E48" i="6"/>
  <c r="N44" i="3"/>
  <c r="BF44" i="3"/>
  <c r="AG23" i="3"/>
  <c r="BS22" i="3"/>
  <c r="AF23" i="3"/>
  <c r="BT23" i="3" s="1"/>
  <c r="CF17" i="3"/>
  <c r="CG16" i="3"/>
  <c r="CJ16" i="3"/>
  <c r="N19" i="6" s="1"/>
  <c r="P19" i="6" s="1"/>
  <c r="CM16" i="3" l="1"/>
  <c r="CN16" i="3" s="1"/>
  <c r="O18" i="6"/>
  <c r="D22" i="6"/>
  <c r="CA22" i="3"/>
  <c r="AU22" i="3" s="1"/>
  <c r="AH23" i="3"/>
  <c r="BU23" i="3" s="1"/>
  <c r="CL22" i="3"/>
  <c r="H21" i="3"/>
  <c r="AS21" i="3" s="1"/>
  <c r="J24" i="6"/>
  <c r="AT20" i="3"/>
  <c r="CE20" i="3" s="1"/>
  <c r="CE19" i="3"/>
  <c r="CD19" i="3"/>
  <c r="AI24" i="3"/>
  <c r="BV24" i="3" s="1"/>
  <c r="K23" i="6"/>
  <c r="L22" i="6"/>
  <c r="BI44" i="3"/>
  <c r="AV44" i="3"/>
  <c r="AZ44" i="3"/>
  <c r="R45" i="3"/>
  <c r="U45" i="3" s="1"/>
  <c r="BA45" i="3" s="1"/>
  <c r="AA45" i="3"/>
  <c r="BG45" i="3" s="1"/>
  <c r="X45" i="3"/>
  <c r="BD45" i="3" s="1"/>
  <c r="AW44" i="3"/>
  <c r="AB45" i="3"/>
  <c r="BH45" i="3" s="1"/>
  <c r="Y45" i="3"/>
  <c r="BE45" i="3" s="1"/>
  <c r="Q45" i="3"/>
  <c r="AE45" i="3" s="1"/>
  <c r="BR45" i="3" s="1"/>
  <c r="A49" i="6"/>
  <c r="BV45" i="3"/>
  <c r="BT45" i="3"/>
  <c r="BU45" i="3"/>
  <c r="AK45" i="3"/>
  <c r="L45" i="3"/>
  <c r="CH45" i="3" s="1"/>
  <c r="AJ45" i="3"/>
  <c r="AM45" i="3"/>
  <c r="AR45" i="3"/>
  <c r="J45" i="3"/>
  <c r="BO45" i="3"/>
  <c r="BJ45" i="3"/>
  <c r="BY45" i="3" s="1"/>
  <c r="BM45" i="3"/>
  <c r="BL45" i="3"/>
  <c r="BN45" i="3"/>
  <c r="W45" i="3"/>
  <c r="G49" i="6" s="1"/>
  <c r="Z45" i="3"/>
  <c r="H49" i="6" s="1"/>
  <c r="S45" i="3"/>
  <c r="AC45" i="3" s="1"/>
  <c r="BP45" i="3" s="1"/>
  <c r="B46" i="3"/>
  <c r="CI46" i="3" s="1"/>
  <c r="G45" i="3"/>
  <c r="AL44" i="3" s="1"/>
  <c r="AF24" i="3"/>
  <c r="BT24" i="3" s="1"/>
  <c r="AG24" i="3"/>
  <c r="BS23" i="3"/>
  <c r="CF18" i="3"/>
  <c r="CG17" i="3"/>
  <c r="CJ17" i="3"/>
  <c r="N20" i="6" s="1"/>
  <c r="P20" i="6" s="1"/>
  <c r="H22" i="3" l="1"/>
  <c r="AT22" i="3" s="1"/>
  <c r="J25" i="6"/>
  <c r="CM17" i="3"/>
  <c r="CN17" i="3" s="1"/>
  <c r="O19" i="6"/>
  <c r="D23" i="6"/>
  <c r="K24" i="6"/>
  <c r="CL23" i="3"/>
  <c r="AH24" i="3"/>
  <c r="BU24" i="3" s="1"/>
  <c r="CA23" i="3"/>
  <c r="AU23" i="3" s="1"/>
  <c r="AT21" i="3"/>
  <c r="CD21" i="3" s="1"/>
  <c r="CD20" i="3"/>
  <c r="I20" i="3" s="1"/>
  <c r="I19" i="3"/>
  <c r="CF19" i="3" s="1"/>
  <c r="AI25" i="3"/>
  <c r="BV25" i="3" s="1"/>
  <c r="L23" i="6"/>
  <c r="AD45" i="3"/>
  <c r="BQ45" i="3" s="1"/>
  <c r="CB45" i="3" s="1"/>
  <c r="BZ45" i="3"/>
  <c r="V45" i="3"/>
  <c r="BB45" i="3" s="1"/>
  <c r="CC45" i="3" s="1"/>
  <c r="T45" i="3"/>
  <c r="F49" i="6" s="1"/>
  <c r="O45" i="3"/>
  <c r="AX45" i="3" s="1"/>
  <c r="I49" i="6"/>
  <c r="BX45" i="3"/>
  <c r="AO45" i="3"/>
  <c r="AP45" i="3" s="1"/>
  <c r="C49" i="6"/>
  <c r="CK46" i="3"/>
  <c r="AN45" i="3"/>
  <c r="B50" i="6"/>
  <c r="C46" i="3"/>
  <c r="D46" i="3"/>
  <c r="A46" i="3"/>
  <c r="E46" i="3"/>
  <c r="BC45" i="3"/>
  <c r="BK45" i="3"/>
  <c r="BW45" i="3" s="1"/>
  <c r="P45" i="3"/>
  <c r="AY45" i="3" s="1"/>
  <c r="BF45" i="3"/>
  <c r="E49" i="6"/>
  <c r="N45" i="3"/>
  <c r="AS22" i="3"/>
  <c r="BS24" i="3"/>
  <c r="AG25" i="3"/>
  <c r="AF25" i="3"/>
  <c r="BT25" i="3" s="1"/>
  <c r="CG18" i="3"/>
  <c r="CJ18" i="3"/>
  <c r="N21" i="6" s="1"/>
  <c r="P21" i="6" s="1"/>
  <c r="K25" i="6" l="1"/>
  <c r="CM18" i="3"/>
  <c r="CN18" i="3" s="1"/>
  <c r="O20" i="6"/>
  <c r="D24" i="6"/>
  <c r="AH25" i="3"/>
  <c r="BU25" i="3" s="1"/>
  <c r="L24" i="6"/>
  <c r="H23" i="3"/>
  <c r="AS23" i="3" s="1"/>
  <c r="CA24" i="3"/>
  <c r="AU24" i="3" s="1"/>
  <c r="CE21" i="3"/>
  <c r="I21" i="3" s="1"/>
  <c r="J26" i="6"/>
  <c r="CL24" i="3"/>
  <c r="AI26" i="3"/>
  <c r="BV26" i="3" s="1"/>
  <c r="BI45" i="3"/>
  <c r="AZ45" i="3"/>
  <c r="AV45" i="3"/>
  <c r="AB46" i="3"/>
  <c r="BH46" i="3" s="1"/>
  <c r="Y46" i="3"/>
  <c r="BE46" i="3" s="1"/>
  <c r="Q46" i="3"/>
  <c r="V46" i="3" s="1"/>
  <c r="BB46" i="3" s="1"/>
  <c r="AA46" i="3"/>
  <c r="BG46" i="3" s="1"/>
  <c r="R46" i="3"/>
  <c r="U46" i="3" s="1"/>
  <c r="BA46" i="3" s="1"/>
  <c r="X46" i="3"/>
  <c r="BD46" i="3" s="1"/>
  <c r="A50" i="6"/>
  <c r="BU46" i="3"/>
  <c r="BV46" i="3"/>
  <c r="BT46" i="3"/>
  <c r="AR46" i="3"/>
  <c r="AJ46" i="3"/>
  <c r="AM46" i="3"/>
  <c r="AK46" i="3"/>
  <c r="L46" i="3"/>
  <c r="AO46" i="3" s="1"/>
  <c r="AP46" i="3" s="1"/>
  <c r="J46" i="3"/>
  <c r="BM46" i="3"/>
  <c r="BO46" i="3"/>
  <c r="BJ46" i="3"/>
  <c r="BY46" i="3" s="1"/>
  <c r="BL46" i="3"/>
  <c r="BN46" i="3"/>
  <c r="W46" i="3"/>
  <c r="G50" i="6" s="1"/>
  <c r="S46" i="3"/>
  <c r="AC46" i="3" s="1"/>
  <c r="I50" i="6" s="1"/>
  <c r="Z46" i="3"/>
  <c r="H50" i="6" s="1"/>
  <c r="B47" i="3"/>
  <c r="CI47" i="3" s="1"/>
  <c r="AW45" i="3"/>
  <c r="G46" i="3"/>
  <c r="AL45" i="3" s="1"/>
  <c r="L25" i="6"/>
  <c r="CE22" i="3"/>
  <c r="CD22" i="3"/>
  <c r="AF26" i="3"/>
  <c r="BT26" i="3" s="1"/>
  <c r="BS25" i="3"/>
  <c r="AG26" i="3"/>
  <c r="CG19" i="3"/>
  <c r="CJ19" i="3"/>
  <c r="N22" i="6" s="1"/>
  <c r="P22" i="6" s="1"/>
  <c r="CF20" i="3"/>
  <c r="D25" i="6" l="1"/>
  <c r="AH26" i="3"/>
  <c r="BU26" i="3" s="1"/>
  <c r="CM19" i="3"/>
  <c r="CN19" i="3" s="1"/>
  <c r="O21" i="6"/>
  <c r="AI27" i="3"/>
  <c r="BV27" i="3" s="1"/>
  <c r="CA25" i="3"/>
  <c r="AU25" i="3" s="1"/>
  <c r="CL25" i="3"/>
  <c r="K26" i="6"/>
  <c r="L26" i="6" s="1"/>
  <c r="AT23" i="3"/>
  <c r="CE23" i="3" s="1"/>
  <c r="H24" i="3"/>
  <c r="AT24" i="3" s="1"/>
  <c r="J27" i="6"/>
  <c r="BZ46" i="3"/>
  <c r="AD46" i="3"/>
  <c r="BQ46" i="3" s="1"/>
  <c r="CB46" i="3" s="1"/>
  <c r="AE46" i="3"/>
  <c r="BR46" i="3" s="1"/>
  <c r="CC46" i="3" s="1"/>
  <c r="CH46" i="3"/>
  <c r="BF46" i="3"/>
  <c r="T46" i="3"/>
  <c r="F50" i="6" s="1"/>
  <c r="BC46" i="3"/>
  <c r="BP46" i="3"/>
  <c r="BX46" i="3"/>
  <c r="B51" i="6"/>
  <c r="C47" i="3"/>
  <c r="D47" i="3"/>
  <c r="A47" i="3"/>
  <c r="E47" i="3"/>
  <c r="AN46" i="3"/>
  <c r="AV46" i="3" s="1"/>
  <c r="O46" i="3"/>
  <c r="AX46" i="3" s="1"/>
  <c r="P46" i="3"/>
  <c r="AY46" i="3" s="1"/>
  <c r="CK47" i="3"/>
  <c r="C50" i="6"/>
  <c r="E50" i="6"/>
  <c r="N46" i="3"/>
  <c r="BK46" i="3"/>
  <c r="BW46" i="3" s="1"/>
  <c r="I22" i="3"/>
  <c r="BS26" i="3"/>
  <c r="AG27" i="3"/>
  <c r="AF27" i="3"/>
  <c r="BT27" i="3" s="1"/>
  <c r="CJ20" i="3"/>
  <c r="N23" i="6" s="1"/>
  <c r="P23" i="6" s="1"/>
  <c r="CG20" i="3"/>
  <c r="CF21" i="3"/>
  <c r="CL26" i="3" l="1"/>
  <c r="CA26" i="3"/>
  <c r="AU26" i="3" s="1"/>
  <c r="AH27" i="3"/>
  <c r="BU27" i="3" s="1"/>
  <c r="CM20" i="3"/>
  <c r="CN20" i="3" s="1"/>
  <c r="O22" i="6"/>
  <c r="G47" i="3"/>
  <c r="AL46" i="3" s="1"/>
  <c r="AI28" i="3"/>
  <c r="BV28" i="3" s="1"/>
  <c r="D26" i="6"/>
  <c r="K27" i="6"/>
  <c r="L27" i="6" s="1"/>
  <c r="AS24" i="3"/>
  <c r="CE24" i="3" s="1"/>
  <c r="H25" i="3"/>
  <c r="AS25" i="3" s="1"/>
  <c r="J28" i="6"/>
  <c r="CD23" i="3"/>
  <c r="I23" i="3" s="1"/>
  <c r="BI46" i="3"/>
  <c r="AZ46" i="3"/>
  <c r="Y47" i="3"/>
  <c r="BE47" i="3" s="1"/>
  <c r="AB47" i="3"/>
  <c r="BH47" i="3" s="1"/>
  <c r="Q47" i="3"/>
  <c r="AE47" i="3" s="1"/>
  <c r="BR47" i="3" s="1"/>
  <c r="AA47" i="3"/>
  <c r="BG47" i="3" s="1"/>
  <c r="X47" i="3"/>
  <c r="BD47" i="3" s="1"/>
  <c r="R47" i="3"/>
  <c r="AD47" i="3" s="1"/>
  <c r="BQ47" i="3" s="1"/>
  <c r="AW46" i="3"/>
  <c r="A51" i="6"/>
  <c r="BU47" i="3"/>
  <c r="BV47" i="3"/>
  <c r="BT47" i="3"/>
  <c r="AK47" i="3"/>
  <c r="AR47" i="3"/>
  <c r="AM47" i="3"/>
  <c r="AJ47" i="3"/>
  <c r="J47" i="3"/>
  <c r="L47" i="3"/>
  <c r="CH47" i="3" s="1"/>
  <c r="BM47" i="3"/>
  <c r="BJ47" i="3"/>
  <c r="BY47" i="3" s="1"/>
  <c r="BO47" i="3"/>
  <c r="BN47" i="3"/>
  <c r="BL47" i="3"/>
  <c r="Z47" i="3"/>
  <c r="H51" i="6" s="1"/>
  <c r="S47" i="3"/>
  <c r="W47" i="3"/>
  <c r="G51" i="6" s="1"/>
  <c r="B48" i="3"/>
  <c r="CI48" i="3" s="1"/>
  <c r="AF28" i="3"/>
  <c r="BT28" i="3" s="1"/>
  <c r="BS27" i="3"/>
  <c r="AG28" i="3"/>
  <c r="CG21" i="3"/>
  <c r="CJ21" i="3"/>
  <c r="N24" i="6" s="1"/>
  <c r="P24" i="6" s="1"/>
  <c r="CF22" i="3"/>
  <c r="CA27" i="3" l="1"/>
  <c r="AU27" i="3" s="1"/>
  <c r="CL27" i="3"/>
  <c r="H26" i="3"/>
  <c r="AS26" i="3" s="1"/>
  <c r="AH28" i="3"/>
  <c r="BU28" i="3" s="1"/>
  <c r="J29" i="6"/>
  <c r="C51" i="6"/>
  <c r="CK48" i="3"/>
  <c r="BK47" i="3"/>
  <c r="BW47" i="3" s="1"/>
  <c r="AI29" i="3"/>
  <c r="BV29" i="3" s="1"/>
  <c r="CM21" i="3"/>
  <c r="CN21" i="3" s="1"/>
  <c r="O23" i="6"/>
  <c r="CD24" i="3"/>
  <c r="I24" i="3" s="1"/>
  <c r="D27" i="6"/>
  <c r="K28" i="6"/>
  <c r="L28" i="6" s="1"/>
  <c r="AT25" i="3"/>
  <c r="CD25" i="3" s="1"/>
  <c r="U47" i="3"/>
  <c r="BA47" i="3" s="1"/>
  <c r="CB47" i="3" s="1"/>
  <c r="T47" i="3"/>
  <c r="F51" i="6" s="1"/>
  <c r="AC47" i="3"/>
  <c r="V47" i="3"/>
  <c r="BB47" i="3" s="1"/>
  <c r="CC47" i="3" s="1"/>
  <c r="BZ47" i="3"/>
  <c r="BF47" i="3"/>
  <c r="BX47" i="3"/>
  <c r="O47" i="3"/>
  <c r="AX47" i="3" s="1"/>
  <c r="P47" i="3"/>
  <c r="AY47" i="3" s="1"/>
  <c r="BC47" i="3"/>
  <c r="B52" i="6"/>
  <c r="C48" i="3"/>
  <c r="D48" i="3"/>
  <c r="E48" i="3"/>
  <c r="A48" i="3"/>
  <c r="AO47" i="3"/>
  <c r="AP47" i="3" s="1"/>
  <c r="E51" i="6"/>
  <c r="N47" i="3"/>
  <c r="AN47" i="3"/>
  <c r="BS28" i="3"/>
  <c r="AG29" i="3"/>
  <c r="AF29" i="3"/>
  <c r="BT29" i="3" s="1"/>
  <c r="CJ22" i="3"/>
  <c r="N25" i="6" s="1"/>
  <c r="P25" i="6" s="1"/>
  <c r="CF23" i="3"/>
  <c r="CG22" i="3"/>
  <c r="AI30" i="3" l="1"/>
  <c r="BV30" i="3" s="1"/>
  <c r="CA28" i="3"/>
  <c r="AU28" i="3" s="1"/>
  <c r="AT26" i="3"/>
  <c r="CD26" i="3" s="1"/>
  <c r="H27" i="3"/>
  <c r="AS27" i="3" s="1"/>
  <c r="J30" i="6"/>
  <c r="K29" i="6"/>
  <c r="L29" i="6" s="1"/>
  <c r="AH29" i="3"/>
  <c r="BU29" i="3" s="1"/>
  <c r="CL28" i="3"/>
  <c r="CE25" i="3"/>
  <c r="I25" i="3" s="1"/>
  <c r="CM22" i="3"/>
  <c r="CN22" i="3" s="1"/>
  <c r="O24" i="6"/>
  <c r="D28" i="6"/>
  <c r="I51" i="6"/>
  <c r="BP47" i="3"/>
  <c r="AZ47" i="3"/>
  <c r="BI47" i="3"/>
  <c r="AV47" i="3"/>
  <c r="AB48" i="3"/>
  <c r="BH48" i="3" s="1"/>
  <c r="Y48" i="3"/>
  <c r="BE48" i="3" s="1"/>
  <c r="Q48" i="3"/>
  <c r="V48" i="3" s="1"/>
  <c r="BB48" i="3" s="1"/>
  <c r="AW47" i="3"/>
  <c r="X48" i="3"/>
  <c r="BD48" i="3" s="1"/>
  <c r="AA48" i="3"/>
  <c r="BG48" i="3" s="1"/>
  <c r="R48" i="3"/>
  <c r="AD48" i="3" s="1"/>
  <c r="BQ48" i="3" s="1"/>
  <c r="B49" i="3"/>
  <c r="CI49" i="3" s="1"/>
  <c r="BU48" i="3"/>
  <c r="A52" i="6"/>
  <c r="BV48" i="3"/>
  <c r="BT48" i="3"/>
  <c r="AK48" i="3"/>
  <c r="AJ48" i="3"/>
  <c r="AR48" i="3"/>
  <c r="AM48" i="3"/>
  <c r="J48" i="3"/>
  <c r="L48" i="3"/>
  <c r="CH48" i="3" s="1"/>
  <c r="BJ48" i="3"/>
  <c r="BY48" i="3" s="1"/>
  <c r="BM48" i="3"/>
  <c r="BO48" i="3"/>
  <c r="BN48" i="3"/>
  <c r="BL48" i="3"/>
  <c r="W48" i="3"/>
  <c r="G52" i="6" s="1"/>
  <c r="S48" i="3"/>
  <c r="Z48" i="3"/>
  <c r="H52" i="6" s="1"/>
  <c r="G48" i="3"/>
  <c r="AL47" i="3" s="1"/>
  <c r="J31" i="6"/>
  <c r="AT27" i="3"/>
  <c r="AF30" i="3"/>
  <c r="BT30" i="3" s="1"/>
  <c r="BS29" i="3"/>
  <c r="AG30" i="3"/>
  <c r="CJ23" i="3"/>
  <c r="N26" i="6" s="1"/>
  <c r="P26" i="6" s="1"/>
  <c r="CG23" i="3"/>
  <c r="CF24" i="3"/>
  <c r="D29" i="6" l="1"/>
  <c r="AI31" i="3"/>
  <c r="BV31" i="3" s="1"/>
  <c r="K30" i="6"/>
  <c r="L30" i="6" s="1"/>
  <c r="CE26" i="3"/>
  <c r="AH30" i="3"/>
  <c r="BU30" i="3" s="1"/>
  <c r="H28" i="3"/>
  <c r="AT28" i="3" s="1"/>
  <c r="CA29" i="3"/>
  <c r="AU29" i="3" s="1"/>
  <c r="CL29" i="3"/>
  <c r="CM23" i="3"/>
  <c r="CN23" i="3" s="1"/>
  <c r="O25" i="6"/>
  <c r="T48" i="3"/>
  <c r="AZ48" i="3" s="1"/>
  <c r="AC48" i="3"/>
  <c r="BZ48" i="3"/>
  <c r="AE48" i="3"/>
  <c r="BR48" i="3" s="1"/>
  <c r="CC48" i="3" s="1"/>
  <c r="O48" i="3"/>
  <c r="AX48" i="3" s="1"/>
  <c r="BX48" i="3"/>
  <c r="BF48" i="3"/>
  <c r="BC48" i="3"/>
  <c r="U48" i="3"/>
  <c r="BA48" i="3" s="1"/>
  <c r="CB48" i="3" s="1"/>
  <c r="B53" i="6"/>
  <c r="C49" i="3"/>
  <c r="D49" i="3"/>
  <c r="A49" i="3"/>
  <c r="E49" i="3"/>
  <c r="AO48" i="3"/>
  <c r="AP48" i="3" s="1"/>
  <c r="AN48" i="3"/>
  <c r="P48" i="3"/>
  <c r="AY48" i="3" s="1"/>
  <c r="CK49" i="3"/>
  <c r="C52" i="6"/>
  <c r="E52" i="6"/>
  <c r="N48" i="3"/>
  <c r="BK48" i="3"/>
  <c r="BW48" i="3" s="1"/>
  <c r="I26" i="3"/>
  <c r="CD27" i="3"/>
  <c r="CE27" i="3"/>
  <c r="BS30" i="3"/>
  <c r="AG31" i="3"/>
  <c r="AF31" i="3"/>
  <c r="BT31" i="3" s="1"/>
  <c r="AI32" i="3"/>
  <c r="BV32" i="3" s="1"/>
  <c r="CG24" i="3"/>
  <c r="CJ24" i="3"/>
  <c r="N27" i="6" s="1"/>
  <c r="P27" i="6" s="1"/>
  <c r="CF25" i="3"/>
  <c r="D30" i="6" l="1"/>
  <c r="K31" i="6"/>
  <c r="D31" i="6" s="1"/>
  <c r="AS28" i="3"/>
  <c r="CE28" i="3" s="1"/>
  <c r="AH31" i="3"/>
  <c r="BU31" i="3" s="1"/>
  <c r="CL30" i="3"/>
  <c r="CA30" i="3"/>
  <c r="AU30" i="3" s="1"/>
  <c r="H29" i="3"/>
  <c r="J32" i="6"/>
  <c r="CM24" i="3"/>
  <c r="CN24" i="3" s="1"/>
  <c r="O26" i="6"/>
  <c r="G49" i="3"/>
  <c r="AL48" i="3" s="1"/>
  <c r="F52" i="6"/>
  <c r="BP48" i="3"/>
  <c r="I52" i="6"/>
  <c r="AV48" i="3"/>
  <c r="BI48" i="3"/>
  <c r="AW48" i="3"/>
  <c r="AA49" i="3"/>
  <c r="BG49" i="3" s="1"/>
  <c r="X49" i="3"/>
  <c r="BD49" i="3" s="1"/>
  <c r="R49" i="3"/>
  <c r="AD49" i="3" s="1"/>
  <c r="BQ49" i="3" s="1"/>
  <c r="B50" i="3"/>
  <c r="CI50" i="3" s="1"/>
  <c r="A53" i="6"/>
  <c r="BT49" i="3"/>
  <c r="BU49" i="3"/>
  <c r="AR49" i="3"/>
  <c r="BV49" i="3"/>
  <c r="AM49" i="3"/>
  <c r="AJ49" i="3"/>
  <c r="AK49" i="3"/>
  <c r="L49" i="3"/>
  <c r="J49" i="3"/>
  <c r="BJ49" i="3"/>
  <c r="BY49" i="3" s="1"/>
  <c r="BO49" i="3"/>
  <c r="BM49" i="3"/>
  <c r="BN49" i="3"/>
  <c r="BL49" i="3"/>
  <c r="W49" i="3"/>
  <c r="G53" i="6" s="1"/>
  <c r="S49" i="3"/>
  <c r="Z49" i="3"/>
  <c r="H53" i="6" s="1"/>
  <c r="AB49" i="3"/>
  <c r="BH49" i="3" s="1"/>
  <c r="Q49" i="3"/>
  <c r="AE49" i="3" s="1"/>
  <c r="BR49" i="3" s="1"/>
  <c r="Y49" i="3"/>
  <c r="BE49" i="3" s="1"/>
  <c r="I27" i="3"/>
  <c r="CD28" i="3"/>
  <c r="AF32" i="3"/>
  <c r="BT32" i="3" s="1"/>
  <c r="BS31" i="3"/>
  <c r="AG32" i="3"/>
  <c r="AI33" i="3"/>
  <c r="CJ25" i="3"/>
  <c r="N28" i="6" s="1"/>
  <c r="P28" i="6" s="1"/>
  <c r="CG25" i="3"/>
  <c r="CF26" i="3"/>
  <c r="L31" i="6" l="1"/>
  <c r="K32" i="6"/>
  <c r="AS29" i="3"/>
  <c r="H30" i="3"/>
  <c r="AT30" i="3" s="1"/>
  <c r="AT29" i="3"/>
  <c r="CE29" i="3" s="1"/>
  <c r="J33" i="6"/>
  <c r="AH32" i="3"/>
  <c r="BU32" i="3" s="1"/>
  <c r="CA31" i="3"/>
  <c r="AU31" i="3" s="1"/>
  <c r="CL31" i="3"/>
  <c r="BK49" i="3"/>
  <c r="BW49" i="3" s="1"/>
  <c r="CK50" i="3"/>
  <c r="CM25" i="3"/>
  <c r="CN25" i="3" s="1"/>
  <c r="O27" i="6"/>
  <c r="C53" i="6"/>
  <c r="D32" i="6"/>
  <c r="U49" i="3"/>
  <c r="BA49" i="3" s="1"/>
  <c r="CB49" i="3" s="1"/>
  <c r="T49" i="3"/>
  <c r="F53" i="6" s="1"/>
  <c r="AC49" i="3"/>
  <c r="O49" i="3"/>
  <c r="AX49" i="3" s="1"/>
  <c r="CH49" i="3"/>
  <c r="BC49" i="3"/>
  <c r="BZ49" i="3"/>
  <c r="BX49" i="3"/>
  <c r="AN49" i="3"/>
  <c r="V49" i="3"/>
  <c r="BB49" i="3" s="1"/>
  <c r="CC49" i="3" s="1"/>
  <c r="P49" i="3"/>
  <c r="AY49" i="3" s="1"/>
  <c r="BF49" i="3"/>
  <c r="E53" i="6"/>
  <c r="N49" i="3"/>
  <c r="AO49" i="3"/>
  <c r="AP49" i="3" s="1"/>
  <c r="B54" i="6"/>
  <c r="E50" i="3"/>
  <c r="D50" i="3"/>
  <c r="C50" i="3"/>
  <c r="A50" i="3"/>
  <c r="BV33" i="3"/>
  <c r="AI34" i="3"/>
  <c r="AI35" i="3" s="1"/>
  <c r="AI36" i="3" s="1"/>
  <c r="AI37" i="3" s="1"/>
  <c r="AI38" i="3" s="1"/>
  <c r="AI39" i="3" s="1"/>
  <c r="AI40" i="3" s="1"/>
  <c r="AI41" i="3" s="1"/>
  <c r="AI42" i="3" s="1"/>
  <c r="AI43" i="3" s="1"/>
  <c r="AI44" i="3" s="1"/>
  <c r="AI45" i="3" s="1"/>
  <c r="AI46" i="3" s="1"/>
  <c r="AI47" i="3" s="1"/>
  <c r="AI48" i="3" s="1"/>
  <c r="AI49" i="3" s="1"/>
  <c r="J34" i="6"/>
  <c r="I28" i="3"/>
  <c r="L32" i="6"/>
  <c r="BS32" i="3"/>
  <c r="AG33" i="3"/>
  <c r="AF33" i="3"/>
  <c r="CG26" i="3"/>
  <c r="CJ26" i="3"/>
  <c r="N29" i="6" s="1"/>
  <c r="P29" i="6" s="1"/>
  <c r="CF27" i="3"/>
  <c r="CD29" i="3" l="1"/>
  <c r="I29" i="3" s="1"/>
  <c r="K33" i="6"/>
  <c r="AS30" i="3"/>
  <c r="CE30" i="3" s="1"/>
  <c r="CA32" i="3"/>
  <c r="AU32" i="3" s="1"/>
  <c r="AH33" i="3"/>
  <c r="AH34" i="3" s="1"/>
  <c r="H31" i="3"/>
  <c r="K34" i="6" s="1"/>
  <c r="CL32" i="3"/>
  <c r="CM26" i="3"/>
  <c r="CN26" i="3" s="1"/>
  <c r="O28" i="6"/>
  <c r="D33" i="6"/>
  <c r="AZ49" i="3"/>
  <c r="I53" i="6"/>
  <c r="BP49" i="3"/>
  <c r="BI49" i="3"/>
  <c r="BT33" i="3"/>
  <c r="AF34" i="3"/>
  <c r="AF35" i="3" s="1"/>
  <c r="AF36" i="3" s="1"/>
  <c r="AF37" i="3" s="1"/>
  <c r="AF38" i="3" s="1"/>
  <c r="AF39" i="3" s="1"/>
  <c r="AF40" i="3" s="1"/>
  <c r="AF41" i="3" s="1"/>
  <c r="AF42" i="3" s="1"/>
  <c r="AF43" i="3" s="1"/>
  <c r="AF44" i="3" s="1"/>
  <c r="AF45" i="3" s="1"/>
  <c r="AF46" i="3" s="1"/>
  <c r="AF47" i="3" s="1"/>
  <c r="BS33" i="3"/>
  <c r="AG34" i="3"/>
  <c r="R50" i="3"/>
  <c r="U50" i="3" s="1"/>
  <c r="BA50" i="3" s="1"/>
  <c r="X50" i="3"/>
  <c r="BD50" i="3" s="1"/>
  <c r="AA50" i="3"/>
  <c r="BG50" i="3" s="1"/>
  <c r="AW49" i="3"/>
  <c r="Y50" i="3"/>
  <c r="BE50" i="3" s="1"/>
  <c r="Q50" i="3"/>
  <c r="AE50" i="3" s="1"/>
  <c r="BR50" i="3" s="1"/>
  <c r="AB50" i="3"/>
  <c r="BH50" i="3" s="1"/>
  <c r="B51" i="3"/>
  <c r="CI51" i="3" s="1"/>
  <c r="BV50" i="3"/>
  <c r="BT50" i="3"/>
  <c r="BU50" i="3"/>
  <c r="AI50" i="3"/>
  <c r="AR50" i="3"/>
  <c r="AM50" i="3"/>
  <c r="AK50" i="3"/>
  <c r="A54" i="6"/>
  <c r="AJ50" i="3"/>
  <c r="J50" i="3"/>
  <c r="L50" i="3"/>
  <c r="CH50" i="3" s="1"/>
  <c r="BO50" i="3"/>
  <c r="BJ50" i="3"/>
  <c r="BY50" i="3" s="1"/>
  <c r="BM50" i="3"/>
  <c r="BN50" i="3"/>
  <c r="BL50" i="3"/>
  <c r="W50" i="3"/>
  <c r="G54" i="6" s="1"/>
  <c r="Z50" i="3"/>
  <c r="H54" i="6" s="1"/>
  <c r="S50" i="3"/>
  <c r="G50" i="3"/>
  <c r="AV49" i="3"/>
  <c r="AH35" i="3"/>
  <c r="CD30" i="3"/>
  <c r="L33" i="6"/>
  <c r="AS31" i="3"/>
  <c r="AT31" i="3"/>
  <c r="BU33" i="3"/>
  <c r="CJ27" i="3"/>
  <c r="N30" i="6" s="1"/>
  <c r="P30" i="6" s="1"/>
  <c r="CF28" i="3"/>
  <c r="CG27" i="3"/>
  <c r="CL33" i="3" l="1"/>
  <c r="H32" i="3"/>
  <c r="J35" i="6"/>
  <c r="CM27" i="3"/>
  <c r="CN27" i="3" s="1"/>
  <c r="O29" i="6"/>
  <c r="D34" i="6"/>
  <c r="BK50" i="3"/>
  <c r="BW50" i="3" s="1"/>
  <c r="AL49" i="3"/>
  <c r="AD50" i="3"/>
  <c r="BQ50" i="3" s="1"/>
  <c r="CB50" i="3" s="1"/>
  <c r="AO50" i="3"/>
  <c r="AP50" i="3" s="1"/>
  <c r="O50" i="3"/>
  <c r="AX50" i="3" s="1"/>
  <c r="AF48" i="3"/>
  <c r="T50" i="3"/>
  <c r="F54" i="6" s="1"/>
  <c r="AC50" i="3"/>
  <c r="BZ50" i="3"/>
  <c r="AN50" i="3"/>
  <c r="AV50" i="3" s="1"/>
  <c r="V50" i="3"/>
  <c r="BB50" i="3" s="1"/>
  <c r="CC50" i="3" s="1"/>
  <c r="P50" i="3"/>
  <c r="AY50" i="3" s="1"/>
  <c r="BF50" i="3"/>
  <c r="BX50" i="3"/>
  <c r="CA33" i="3"/>
  <c r="AU33" i="3" s="1"/>
  <c r="BS34" i="3"/>
  <c r="CA34" i="3" s="1"/>
  <c r="AG35" i="3"/>
  <c r="CL34" i="3"/>
  <c r="C54" i="6"/>
  <c r="CK51" i="3"/>
  <c r="BC50" i="3"/>
  <c r="B55" i="6"/>
  <c r="D51" i="3"/>
  <c r="E51" i="3"/>
  <c r="C51" i="3"/>
  <c r="A51" i="3"/>
  <c r="E54" i="6"/>
  <c r="N50" i="3"/>
  <c r="AH36" i="3"/>
  <c r="I30" i="3"/>
  <c r="CD31" i="3"/>
  <c r="L34" i="6"/>
  <c r="AS32" i="3"/>
  <c r="CE31" i="3"/>
  <c r="AT32" i="3"/>
  <c r="CJ28" i="3"/>
  <c r="N31" i="6" s="1"/>
  <c r="P31" i="6" s="1"/>
  <c r="CF29" i="3"/>
  <c r="CG28" i="3"/>
  <c r="K35" i="6" l="1"/>
  <c r="CM28" i="3"/>
  <c r="CN28" i="3" s="1"/>
  <c r="O30" i="6"/>
  <c r="D35" i="6"/>
  <c r="AZ50" i="3"/>
  <c r="BI50" i="3"/>
  <c r="I54" i="6"/>
  <c r="BP50" i="3"/>
  <c r="AF49" i="3"/>
  <c r="J36" i="6"/>
  <c r="H33" i="3"/>
  <c r="BS35" i="3"/>
  <c r="CA35" i="3" s="1"/>
  <c r="AG36" i="3"/>
  <c r="CL36" i="3" s="1"/>
  <c r="J37" i="6"/>
  <c r="AU34" i="3"/>
  <c r="H34" i="3"/>
  <c r="CL35" i="3"/>
  <c r="R51" i="3"/>
  <c r="U51" i="3" s="1"/>
  <c r="BA51" i="3" s="1"/>
  <c r="X51" i="3"/>
  <c r="BD51" i="3" s="1"/>
  <c r="AA51" i="3"/>
  <c r="BG51" i="3" s="1"/>
  <c r="AW50" i="3"/>
  <c r="B52" i="3"/>
  <c r="CI52" i="3" s="1"/>
  <c r="A55" i="6"/>
  <c r="BV51" i="3"/>
  <c r="BT51" i="3"/>
  <c r="BU51" i="3"/>
  <c r="AR51" i="3"/>
  <c r="AK51" i="3"/>
  <c r="AI51" i="3"/>
  <c r="L51" i="3"/>
  <c r="AN51" i="3" s="1"/>
  <c r="AM51" i="3"/>
  <c r="J51" i="3"/>
  <c r="AJ51" i="3"/>
  <c r="BO51" i="3"/>
  <c r="BM51" i="3"/>
  <c r="BJ51" i="3"/>
  <c r="BY51" i="3" s="1"/>
  <c r="BL51" i="3"/>
  <c r="BN51" i="3"/>
  <c r="Z51" i="3"/>
  <c r="H55" i="6" s="1"/>
  <c r="S51" i="3"/>
  <c r="AC51" i="3" s="1"/>
  <c r="I55" i="6" s="1"/>
  <c r="W51" i="3"/>
  <c r="G55" i="6" s="1"/>
  <c r="Q51" i="3"/>
  <c r="AE51" i="3" s="1"/>
  <c r="BR51" i="3" s="1"/>
  <c r="Y51" i="3"/>
  <c r="BE51" i="3" s="1"/>
  <c r="AB51" i="3"/>
  <c r="BH51" i="3" s="1"/>
  <c r="G51" i="3"/>
  <c r="AH37" i="3"/>
  <c r="CF30" i="3"/>
  <c r="CG30" i="3" s="1"/>
  <c r="I31" i="3"/>
  <c r="CE32" i="3"/>
  <c r="L35" i="6"/>
  <c r="CD32" i="3"/>
  <c r="CJ29" i="3"/>
  <c r="N32" i="6" s="1"/>
  <c r="P32" i="6" s="1"/>
  <c r="CG29" i="3"/>
  <c r="CM29" i="3" l="1"/>
  <c r="CN29" i="3" s="1"/>
  <c r="O31" i="6"/>
  <c r="BK51" i="3"/>
  <c r="BW51" i="3" s="1"/>
  <c r="AL50" i="3"/>
  <c r="AD51" i="3"/>
  <c r="BQ51" i="3" s="1"/>
  <c r="CB51" i="3" s="1"/>
  <c r="BP51" i="3"/>
  <c r="BC51" i="3"/>
  <c r="AF50" i="3"/>
  <c r="V51" i="3"/>
  <c r="BB51" i="3" s="1"/>
  <c r="CC51" i="3" s="1"/>
  <c r="BX51" i="3"/>
  <c r="BZ51" i="3"/>
  <c r="O51" i="3"/>
  <c r="AX51" i="3" s="1"/>
  <c r="CH51" i="3"/>
  <c r="AO51" i="3"/>
  <c r="AP51" i="3" s="1"/>
  <c r="P51" i="3"/>
  <c r="AY51" i="3" s="1"/>
  <c r="BF51" i="3"/>
  <c r="E55" i="6"/>
  <c r="N51" i="3"/>
  <c r="AS34" i="3"/>
  <c r="AT34" i="3"/>
  <c r="K37" i="6"/>
  <c r="BS36" i="3"/>
  <c r="CA36" i="3" s="1"/>
  <c r="AG37" i="3"/>
  <c r="J38" i="6"/>
  <c r="AU35" i="3"/>
  <c r="H35" i="3"/>
  <c r="T51" i="3"/>
  <c r="C55" i="6"/>
  <c r="CK52" i="3"/>
  <c r="B56" i="6"/>
  <c r="E52" i="3"/>
  <c r="D52" i="3"/>
  <c r="C52" i="3"/>
  <c r="A52" i="3"/>
  <c r="CF31" i="3"/>
  <c r="CJ31" i="3" s="1"/>
  <c r="N34" i="6" s="1"/>
  <c r="P34" i="6" s="1"/>
  <c r="CJ30" i="3"/>
  <c r="N33" i="6" s="1"/>
  <c r="P33" i="6" s="1"/>
  <c r="AH38" i="3"/>
  <c r="I32" i="3"/>
  <c r="AS33" i="3"/>
  <c r="K36" i="6"/>
  <c r="D36" i="6" s="1"/>
  <c r="AT33" i="3"/>
  <c r="CM30" i="3" l="1"/>
  <c r="CN30" i="3" s="1"/>
  <c r="O32" i="6"/>
  <c r="D37" i="6"/>
  <c r="AV51" i="3"/>
  <c r="AF51" i="3"/>
  <c r="CF32" i="3"/>
  <c r="CG32" i="3" s="1"/>
  <c r="BS37" i="3"/>
  <c r="CA37" i="3" s="1"/>
  <c r="AG38" i="3"/>
  <c r="CL38" i="3" s="1"/>
  <c r="CE34" i="3"/>
  <c r="CD34" i="3"/>
  <c r="CL37" i="3"/>
  <c r="J39" i="6"/>
  <c r="H36" i="3"/>
  <c r="AU36" i="3"/>
  <c r="F55" i="6"/>
  <c r="AZ51" i="3"/>
  <c r="BI51" i="3"/>
  <c r="L37" i="6"/>
  <c r="AW51" i="3"/>
  <c r="K38" i="6"/>
  <c r="AT35" i="3"/>
  <c r="AS35" i="3"/>
  <c r="B53" i="3"/>
  <c r="CI53" i="3" s="1"/>
  <c r="A56" i="6"/>
  <c r="BV52" i="3"/>
  <c r="BT52" i="3"/>
  <c r="AI52" i="3"/>
  <c r="BU52" i="3"/>
  <c r="AJ52" i="3"/>
  <c r="AF52" i="3"/>
  <c r="AR52" i="3"/>
  <c r="AM52" i="3"/>
  <c r="AK52" i="3"/>
  <c r="L52" i="3"/>
  <c r="CH52" i="3" s="1"/>
  <c r="J52" i="3"/>
  <c r="BO52" i="3"/>
  <c r="BM52" i="3"/>
  <c r="BJ52" i="3"/>
  <c r="BY52" i="3" s="1"/>
  <c r="BN52" i="3"/>
  <c r="BL52" i="3"/>
  <c r="S52" i="3"/>
  <c r="W52" i="3"/>
  <c r="G56" i="6" s="1"/>
  <c r="Z52" i="3"/>
  <c r="H56" i="6" s="1"/>
  <c r="CG31" i="3"/>
  <c r="R52" i="3"/>
  <c r="U52" i="3" s="1"/>
  <c r="BA52" i="3" s="1"/>
  <c r="X52" i="3"/>
  <c r="BD52" i="3" s="1"/>
  <c r="AA52" i="3"/>
  <c r="BG52" i="3" s="1"/>
  <c r="Y52" i="3"/>
  <c r="BE52" i="3" s="1"/>
  <c r="AB52" i="3"/>
  <c r="BH52" i="3" s="1"/>
  <c r="Q52" i="3"/>
  <c r="G52" i="3"/>
  <c r="AL51" i="3" s="1"/>
  <c r="AH39" i="3"/>
  <c r="CE33" i="3"/>
  <c r="L36" i="6"/>
  <c r="CD33" i="3"/>
  <c r="CM31" i="3" l="1"/>
  <c r="CN31" i="3" s="1"/>
  <c r="O33" i="6"/>
  <c r="D38" i="6"/>
  <c r="BF52" i="3"/>
  <c r="P52" i="3"/>
  <c r="AY52" i="3" s="1"/>
  <c r="AD52" i="3"/>
  <c r="BQ52" i="3" s="1"/>
  <c r="CB52" i="3" s="1"/>
  <c r="O52" i="3"/>
  <c r="AX52" i="3" s="1"/>
  <c r="T52" i="3"/>
  <c r="F56" i="6" s="1"/>
  <c r="AC52" i="3"/>
  <c r="AE52" i="3"/>
  <c r="BR52" i="3" s="1"/>
  <c r="AO52" i="3"/>
  <c r="AP52" i="3" s="1"/>
  <c r="BZ52" i="3"/>
  <c r="AN52" i="3"/>
  <c r="BX52" i="3"/>
  <c r="CJ32" i="3"/>
  <c r="N35" i="6" s="1"/>
  <c r="P35" i="6" s="1"/>
  <c r="I34" i="3"/>
  <c r="L38" i="6"/>
  <c r="V52" i="3"/>
  <c r="BB52" i="3" s="1"/>
  <c r="BK52" i="3"/>
  <c r="BW52" i="3" s="1"/>
  <c r="BS38" i="3"/>
  <c r="CA38" i="3" s="1"/>
  <c r="J41" i="6" s="1"/>
  <c r="AG39" i="3"/>
  <c r="CL39" i="3" s="1"/>
  <c r="CE35" i="3"/>
  <c r="CD35" i="3"/>
  <c r="K39" i="6"/>
  <c r="AT36" i="3"/>
  <c r="AS36" i="3"/>
  <c r="J40" i="6"/>
  <c r="H37" i="3"/>
  <c r="AU37" i="3"/>
  <c r="BC52" i="3"/>
  <c r="E56" i="6"/>
  <c r="N52" i="3"/>
  <c r="B57" i="6"/>
  <c r="C53" i="3"/>
  <c r="D53" i="3"/>
  <c r="E53" i="3"/>
  <c r="A53" i="3"/>
  <c r="CK53" i="3"/>
  <c r="C56" i="6"/>
  <c r="AH40" i="3"/>
  <c r="I33" i="3"/>
  <c r="CF33" i="3" s="1"/>
  <c r="D39" i="6" l="1"/>
  <c r="CM32" i="3"/>
  <c r="CN32" i="3" s="1"/>
  <c r="O34" i="6"/>
  <c r="AZ52" i="3"/>
  <c r="AV52" i="3"/>
  <c r="CC52" i="3"/>
  <c r="BP52" i="3"/>
  <c r="I56" i="6"/>
  <c r="I35" i="3"/>
  <c r="BI52" i="3"/>
  <c r="L39" i="6"/>
  <c r="AT37" i="3"/>
  <c r="AS37" i="3"/>
  <c r="AW52" i="3"/>
  <c r="K40" i="6"/>
  <c r="BS39" i="3"/>
  <c r="CA39" i="3" s="1"/>
  <c r="AG40" i="3"/>
  <c r="CL40" i="3" s="1"/>
  <c r="CE36" i="3"/>
  <c r="CD36" i="3"/>
  <c r="H38" i="3"/>
  <c r="K41" i="6" s="1"/>
  <c r="AU38" i="3"/>
  <c r="Y53" i="3"/>
  <c r="BE53" i="3" s="1"/>
  <c r="AB53" i="3"/>
  <c r="BH53" i="3" s="1"/>
  <c r="Q53" i="3"/>
  <c r="V53" i="3" s="1"/>
  <c r="BB53" i="3" s="1"/>
  <c r="X53" i="3"/>
  <c r="BD53" i="3" s="1"/>
  <c r="AA53" i="3"/>
  <c r="BG53" i="3" s="1"/>
  <c r="R53" i="3"/>
  <c r="U53" i="3" s="1"/>
  <c r="BA53" i="3" s="1"/>
  <c r="B54" i="3"/>
  <c r="CI54" i="3" s="1"/>
  <c r="BU53" i="3"/>
  <c r="A57" i="6"/>
  <c r="BV53" i="3"/>
  <c r="BT53" i="3"/>
  <c r="AR53" i="3"/>
  <c r="AK53" i="3"/>
  <c r="AM53" i="3"/>
  <c r="AJ53" i="3"/>
  <c r="J53" i="3"/>
  <c r="AI53" i="3"/>
  <c r="AF53" i="3"/>
  <c r="L53" i="3"/>
  <c r="CH53" i="3" s="1"/>
  <c r="BM53" i="3"/>
  <c r="BJ53" i="3"/>
  <c r="BY53" i="3" s="1"/>
  <c r="BO53" i="3"/>
  <c r="BL53" i="3"/>
  <c r="BN53" i="3"/>
  <c r="Z53" i="3"/>
  <c r="H57" i="6" s="1"/>
  <c r="S53" i="3"/>
  <c r="AC53" i="3" s="1"/>
  <c r="I57" i="6" s="1"/>
  <c r="W53" i="3"/>
  <c r="G57" i="6" s="1"/>
  <c r="G53" i="3"/>
  <c r="AL52" i="3" s="1"/>
  <c r="CJ33" i="3"/>
  <c r="N36" i="6" s="1"/>
  <c r="P36" i="6" s="1"/>
  <c r="CF34" i="3"/>
  <c r="AH41" i="3"/>
  <c r="CG33" i="3"/>
  <c r="D40" i="6" l="1"/>
  <c r="D41" i="6" s="1"/>
  <c r="CM33" i="3"/>
  <c r="CN33" i="3" s="1"/>
  <c r="O35" i="6"/>
  <c r="AD53" i="3"/>
  <c r="BQ53" i="3" s="1"/>
  <c r="CB53" i="3" s="1"/>
  <c r="BP53" i="3"/>
  <c r="BF53" i="3"/>
  <c r="BX53" i="3"/>
  <c r="L41" i="6"/>
  <c r="AE53" i="3"/>
  <c r="BR53" i="3" s="1"/>
  <c r="CC53" i="3" s="1"/>
  <c r="I36" i="3"/>
  <c r="T53" i="3"/>
  <c r="F57" i="6" s="1"/>
  <c r="BZ53" i="3"/>
  <c r="O53" i="3"/>
  <c r="AX53" i="3" s="1"/>
  <c r="P53" i="3"/>
  <c r="AY53" i="3" s="1"/>
  <c r="BK53" i="3"/>
  <c r="BW53" i="3" s="1"/>
  <c r="CE37" i="3"/>
  <c r="CD37" i="3"/>
  <c r="AO53" i="3"/>
  <c r="AP53" i="3" s="1"/>
  <c r="AN53" i="3"/>
  <c r="BS40" i="3"/>
  <c r="CA40" i="3" s="1"/>
  <c r="AG41" i="3"/>
  <c r="CL41" i="3" s="1"/>
  <c r="BC53" i="3"/>
  <c r="E57" i="6"/>
  <c r="N53" i="3"/>
  <c r="AU39" i="3"/>
  <c r="H39" i="3"/>
  <c r="J43" i="6"/>
  <c r="AT38" i="3"/>
  <c r="AS38" i="3"/>
  <c r="L40" i="6"/>
  <c r="B58" i="6"/>
  <c r="C54" i="3"/>
  <c r="D54" i="3"/>
  <c r="E54" i="3"/>
  <c r="A54" i="3"/>
  <c r="C57" i="6"/>
  <c r="CK54" i="3"/>
  <c r="AH42" i="3"/>
  <c r="CF35" i="3"/>
  <c r="CJ34" i="3"/>
  <c r="N37" i="6" s="1"/>
  <c r="P37" i="6" s="1"/>
  <c r="CG34" i="3"/>
  <c r="CM34" i="3" l="1"/>
  <c r="CN34" i="3" s="1"/>
  <c r="O36" i="6"/>
  <c r="AZ53" i="3"/>
  <c r="BI53" i="3"/>
  <c r="AV53" i="3"/>
  <c r="K43" i="6"/>
  <c r="L43" i="6" s="1"/>
  <c r="I37" i="3"/>
  <c r="AS39" i="3"/>
  <c r="AT39" i="3"/>
  <c r="CD38" i="3"/>
  <c r="CE38" i="3"/>
  <c r="AW53" i="3"/>
  <c r="BS41" i="3"/>
  <c r="CA41" i="3" s="1"/>
  <c r="AG42" i="3"/>
  <c r="CL42" i="3" s="1"/>
  <c r="H40" i="3"/>
  <c r="J44" i="6"/>
  <c r="AU40" i="3"/>
  <c r="Y54" i="3"/>
  <c r="BE54" i="3" s="1"/>
  <c r="AB54" i="3"/>
  <c r="BH54" i="3" s="1"/>
  <c r="Q54" i="3"/>
  <c r="AE54" i="3" s="1"/>
  <c r="BR54" i="3" s="1"/>
  <c r="AA54" i="3"/>
  <c r="BG54" i="3" s="1"/>
  <c r="X54" i="3"/>
  <c r="BD54" i="3" s="1"/>
  <c r="R54" i="3"/>
  <c r="U54" i="3" s="1"/>
  <c r="BA54" i="3" s="1"/>
  <c r="B55" i="3"/>
  <c r="CI55" i="3" s="1"/>
  <c r="BU54" i="3"/>
  <c r="A58" i="6"/>
  <c r="BV54" i="3"/>
  <c r="BT54" i="3"/>
  <c r="AR54" i="3"/>
  <c r="AJ54" i="3"/>
  <c r="AI54" i="3"/>
  <c r="AF54" i="3"/>
  <c r="AM54" i="3"/>
  <c r="AK54" i="3"/>
  <c r="L54" i="3"/>
  <c r="CH54" i="3" s="1"/>
  <c r="J54" i="3"/>
  <c r="BJ54" i="3"/>
  <c r="BY54" i="3" s="1"/>
  <c r="BM54" i="3"/>
  <c r="BO54" i="3"/>
  <c r="BL54" i="3"/>
  <c r="BN54" i="3"/>
  <c r="S54" i="3"/>
  <c r="W54" i="3"/>
  <c r="G58" i="6" s="1"/>
  <c r="Z54" i="3"/>
  <c r="H58" i="6" s="1"/>
  <c r="G54" i="3"/>
  <c r="AL53" i="3" s="1"/>
  <c r="CF36" i="3"/>
  <c r="CJ35" i="3"/>
  <c r="N38" i="6" s="1"/>
  <c r="P38" i="6" s="1"/>
  <c r="CG35" i="3"/>
  <c r="AH43" i="3"/>
  <c r="CM35" i="3" l="1"/>
  <c r="CN35" i="3" s="1"/>
  <c r="O37" i="6"/>
  <c r="BC54" i="3"/>
  <c r="D43" i="6"/>
  <c r="AD54" i="3"/>
  <c r="BQ54" i="3" s="1"/>
  <c r="CB54" i="3" s="1"/>
  <c r="V54" i="3"/>
  <c r="BB54" i="3" s="1"/>
  <c r="CC54" i="3" s="1"/>
  <c r="O54" i="3"/>
  <c r="AX54" i="3" s="1"/>
  <c r="T54" i="3"/>
  <c r="AZ54" i="3" s="1"/>
  <c r="AC54" i="3"/>
  <c r="BZ54" i="3"/>
  <c r="BF54" i="3"/>
  <c r="P54" i="3"/>
  <c r="AY54" i="3" s="1"/>
  <c r="BX54" i="3"/>
  <c r="E58" i="6"/>
  <c r="N54" i="3"/>
  <c r="I38" i="3"/>
  <c r="AN54" i="3"/>
  <c r="BK54" i="3"/>
  <c r="BW54" i="3" s="1"/>
  <c r="AO54" i="3"/>
  <c r="AP54" i="3" s="1"/>
  <c r="K44" i="6"/>
  <c r="CE39" i="3"/>
  <c r="CD39" i="3"/>
  <c r="AS40" i="3"/>
  <c r="AT40" i="3"/>
  <c r="BS42" i="3"/>
  <c r="CA42" i="3" s="1"/>
  <c r="AG43" i="3"/>
  <c r="CL43" i="3" s="1"/>
  <c r="J45" i="6"/>
  <c r="H41" i="3"/>
  <c r="AU41" i="3"/>
  <c r="C58" i="6"/>
  <c r="CK55" i="3"/>
  <c r="B59" i="6"/>
  <c r="C55" i="3"/>
  <c r="D55" i="3"/>
  <c r="E55" i="3"/>
  <c r="A55" i="3"/>
  <c r="AH44" i="3"/>
  <c r="CF37" i="3"/>
  <c r="CJ36" i="3"/>
  <c r="N39" i="6" s="1"/>
  <c r="P39" i="6" s="1"/>
  <c r="CG36" i="3"/>
  <c r="L55" i="3" l="1"/>
  <c r="O38" i="6"/>
  <c r="CM36" i="3"/>
  <c r="CN36" i="3" s="1"/>
  <c r="AV54" i="3"/>
  <c r="F58" i="6"/>
  <c r="BI54" i="3"/>
  <c r="I58" i="6"/>
  <c r="BP54" i="3"/>
  <c r="AS41" i="3"/>
  <c r="AT41" i="3"/>
  <c r="K45" i="6"/>
  <c r="L44" i="6"/>
  <c r="D44" i="6"/>
  <c r="BS43" i="3"/>
  <c r="CA43" i="3" s="1"/>
  <c r="AG44" i="3"/>
  <c r="CL44" i="3" s="1"/>
  <c r="CD40" i="3"/>
  <c r="CE40" i="3"/>
  <c r="AU42" i="3"/>
  <c r="J46" i="6"/>
  <c r="H42" i="3"/>
  <c r="I39" i="3"/>
  <c r="AW54" i="3"/>
  <c r="AA55" i="3"/>
  <c r="BG55" i="3" s="1"/>
  <c r="R55" i="3"/>
  <c r="U55" i="3" s="1"/>
  <c r="BA55" i="3" s="1"/>
  <c r="X55" i="3"/>
  <c r="BD55" i="3" s="1"/>
  <c r="B56" i="3"/>
  <c r="CI56" i="3" s="1"/>
  <c r="A59" i="6"/>
  <c r="BT55" i="3"/>
  <c r="BU55" i="3"/>
  <c r="BV55" i="3"/>
  <c r="AR55" i="3"/>
  <c r="AM55" i="3"/>
  <c r="AJ55" i="3"/>
  <c r="AI55" i="3"/>
  <c r="AF55" i="3"/>
  <c r="AN55" i="3"/>
  <c r="AK55" i="3"/>
  <c r="J55" i="3"/>
  <c r="BJ55" i="3"/>
  <c r="BY55" i="3" s="1"/>
  <c r="BM55" i="3"/>
  <c r="BO55" i="3"/>
  <c r="BL55" i="3"/>
  <c r="BN55" i="3"/>
  <c r="Z55" i="3"/>
  <c r="H59" i="6" s="1"/>
  <c r="S55" i="3"/>
  <c r="W55" i="3"/>
  <c r="G59" i="6" s="1"/>
  <c r="AB55" i="3"/>
  <c r="BH55" i="3" s="1"/>
  <c r="Y55" i="3"/>
  <c r="BE55" i="3" s="1"/>
  <c r="Q55" i="3"/>
  <c r="V55" i="3" s="1"/>
  <c r="BB55" i="3" s="1"/>
  <c r="G55" i="3"/>
  <c r="CF38" i="3"/>
  <c r="CJ37" i="3"/>
  <c r="N40" i="6" s="1"/>
  <c r="P40" i="6" s="1"/>
  <c r="CG37" i="3"/>
  <c r="AH45" i="3"/>
  <c r="O39" i="6" l="1"/>
  <c r="CM37" i="3"/>
  <c r="CN37" i="3" s="1"/>
  <c r="BK55" i="3"/>
  <c r="BW55" i="3" s="1"/>
  <c r="AL54" i="3"/>
  <c r="AD55" i="3"/>
  <c r="BQ55" i="3" s="1"/>
  <c r="CB55" i="3" s="1"/>
  <c r="O55" i="3"/>
  <c r="AX55" i="3" s="1"/>
  <c r="T55" i="3"/>
  <c r="F59" i="6" s="1"/>
  <c r="AC55" i="3"/>
  <c r="BZ55" i="3"/>
  <c r="BX55" i="3"/>
  <c r="CH55" i="3"/>
  <c r="BC55" i="3"/>
  <c r="AE55" i="3"/>
  <c r="BR55" i="3" s="1"/>
  <c r="CC55" i="3" s="1"/>
  <c r="I40" i="3"/>
  <c r="AT42" i="3"/>
  <c r="AS42" i="3"/>
  <c r="AO55" i="3"/>
  <c r="AP55" i="3" s="1"/>
  <c r="P55" i="3"/>
  <c r="AY55" i="3" s="1"/>
  <c r="AZ55" i="3"/>
  <c r="K46" i="6"/>
  <c r="BF55" i="3"/>
  <c r="E59" i="6"/>
  <c r="N55" i="3"/>
  <c r="L45" i="6"/>
  <c r="D45" i="6"/>
  <c r="BS44" i="3"/>
  <c r="CA44" i="3" s="1"/>
  <c r="AG45" i="3"/>
  <c r="CL45" i="3" s="1"/>
  <c r="J47" i="6"/>
  <c r="H43" i="3"/>
  <c r="AU43" i="3"/>
  <c r="CD41" i="3"/>
  <c r="CE41" i="3"/>
  <c r="CK56" i="3"/>
  <c r="C59" i="6"/>
  <c r="B60" i="6"/>
  <c r="E56" i="3"/>
  <c r="D56" i="3"/>
  <c r="C56" i="3"/>
  <c r="A56" i="3"/>
  <c r="AH46" i="3"/>
  <c r="AH47" i="3" s="1"/>
  <c r="AH48" i="3" s="1"/>
  <c r="AH49" i="3" s="1"/>
  <c r="AH50" i="3" s="1"/>
  <c r="AH51" i="3" s="1"/>
  <c r="AH52" i="3" s="1"/>
  <c r="AH53" i="3" s="1"/>
  <c r="AH54" i="3" s="1"/>
  <c r="AH55" i="3" s="1"/>
  <c r="CF39" i="3"/>
  <c r="CJ38" i="3"/>
  <c r="N41" i="6" s="1"/>
  <c r="P41" i="6" s="1"/>
  <c r="CG38" i="3"/>
  <c r="CN56" i="3" l="1"/>
  <c r="O60" i="6" s="1"/>
  <c r="L56" i="3"/>
  <c r="CM56" i="3"/>
  <c r="O40" i="6"/>
  <c r="CM38" i="3"/>
  <c r="CN38" i="3" s="1"/>
  <c r="BP55" i="3"/>
  <c r="I59" i="6"/>
  <c r="BI55" i="3"/>
  <c r="AV55" i="3"/>
  <c r="K47" i="6"/>
  <c r="BS45" i="3"/>
  <c r="CA45" i="3" s="1"/>
  <c r="AG46" i="3"/>
  <c r="L46" i="6"/>
  <c r="D46" i="6"/>
  <c r="AT43" i="3"/>
  <c r="AS43" i="3"/>
  <c r="AU44" i="3"/>
  <c r="J48" i="6"/>
  <c r="H44" i="3"/>
  <c r="AW55" i="3"/>
  <c r="CE42" i="3"/>
  <c r="CD42" i="3"/>
  <c r="I41" i="3"/>
  <c r="Y56" i="3"/>
  <c r="BE56" i="3" s="1"/>
  <c r="Q56" i="3"/>
  <c r="AE56" i="3" s="1"/>
  <c r="BR56" i="3" s="1"/>
  <c r="AB56" i="3"/>
  <c r="BH56" i="3" s="1"/>
  <c r="B57" i="3"/>
  <c r="CI57" i="3" s="1"/>
  <c r="BU56" i="3"/>
  <c r="A60" i="6"/>
  <c r="BV56" i="3"/>
  <c r="BT56" i="3"/>
  <c r="AI56" i="3"/>
  <c r="AK56" i="3"/>
  <c r="AR56" i="3"/>
  <c r="AJ56" i="3"/>
  <c r="AM56" i="3"/>
  <c r="AH56" i="3"/>
  <c r="AF56" i="3"/>
  <c r="J56" i="3"/>
  <c r="CH56" i="3"/>
  <c r="BO56" i="3"/>
  <c r="BJ56" i="3"/>
  <c r="BY56" i="3" s="1"/>
  <c r="BM56" i="3"/>
  <c r="BL56" i="3"/>
  <c r="BN56" i="3"/>
  <c r="Z56" i="3"/>
  <c r="H60" i="6" s="1"/>
  <c r="W56" i="3"/>
  <c r="G60" i="6" s="1"/>
  <c r="S56" i="3"/>
  <c r="AC56" i="3" s="1"/>
  <c r="BP56" i="3" s="1"/>
  <c r="R56" i="3"/>
  <c r="U56" i="3" s="1"/>
  <c r="BA56" i="3" s="1"/>
  <c r="X56" i="3"/>
  <c r="BD56" i="3" s="1"/>
  <c r="AA56" i="3"/>
  <c r="BG56" i="3" s="1"/>
  <c r="G56" i="3"/>
  <c r="CF40" i="3"/>
  <c r="CJ39" i="3"/>
  <c r="N43" i="6" s="1"/>
  <c r="P43" i="6" s="1"/>
  <c r="CG39" i="3"/>
  <c r="O41" i="6" l="1"/>
  <c r="CM39" i="3"/>
  <c r="CN39" i="3" s="1"/>
  <c r="BK56" i="3"/>
  <c r="BW56" i="3" s="1"/>
  <c r="AL55" i="3"/>
  <c r="BF56" i="3"/>
  <c r="AD56" i="3"/>
  <c r="BQ56" i="3" s="1"/>
  <c r="CB56" i="3" s="1"/>
  <c r="I60" i="6"/>
  <c r="T56" i="3"/>
  <c r="F60" i="6" s="1"/>
  <c r="BS46" i="3"/>
  <c r="CA46" i="3" s="1"/>
  <c r="AU46" i="3" s="1"/>
  <c r="AG47" i="3"/>
  <c r="O56" i="3"/>
  <c r="AX56" i="3" s="1"/>
  <c r="BX56" i="3"/>
  <c r="P56" i="3"/>
  <c r="AY56" i="3" s="1"/>
  <c r="V56" i="3"/>
  <c r="BB56" i="3" s="1"/>
  <c r="CC56" i="3" s="1"/>
  <c r="BZ56" i="3"/>
  <c r="K48" i="6"/>
  <c r="L48" i="6" s="1"/>
  <c r="CL46" i="3"/>
  <c r="I42" i="3"/>
  <c r="BC56" i="3"/>
  <c r="AS44" i="3"/>
  <c r="AT44" i="3"/>
  <c r="AN56" i="3"/>
  <c r="AO56" i="3"/>
  <c r="AP56" i="3" s="1"/>
  <c r="E60" i="6"/>
  <c r="N56" i="3"/>
  <c r="AU45" i="3"/>
  <c r="J49" i="6"/>
  <c r="H45" i="3"/>
  <c r="CD43" i="3"/>
  <c r="CE43" i="3"/>
  <c r="D47" i="6"/>
  <c r="L47" i="6"/>
  <c r="C60" i="6"/>
  <c r="CK57" i="3"/>
  <c r="B61" i="6"/>
  <c r="D57" i="3"/>
  <c r="E57" i="3"/>
  <c r="C57" i="3"/>
  <c r="A57" i="3"/>
  <c r="CF41" i="3"/>
  <c r="CJ40" i="3"/>
  <c r="N44" i="6" s="1"/>
  <c r="P44" i="6" s="1"/>
  <c r="CG40" i="3"/>
  <c r="L57" i="3" l="1"/>
  <c r="CM57" i="3"/>
  <c r="CN57" i="3"/>
  <c r="O61" i="6" s="1"/>
  <c r="O43" i="6"/>
  <c r="CM40" i="3"/>
  <c r="CN40" i="3" s="1"/>
  <c r="H46" i="3"/>
  <c r="AT46" i="3" s="1"/>
  <c r="J50" i="6"/>
  <c r="BS47" i="3"/>
  <c r="CA47" i="3" s="1"/>
  <c r="AG48" i="3"/>
  <c r="CL47" i="3"/>
  <c r="AZ56" i="3"/>
  <c r="D48" i="6"/>
  <c r="BI56" i="3"/>
  <c r="I43" i="3"/>
  <c r="AV56" i="3"/>
  <c r="AS45" i="3"/>
  <c r="AT45" i="3"/>
  <c r="AW56" i="3"/>
  <c r="CD44" i="3"/>
  <c r="CE44" i="3"/>
  <c r="K49" i="6"/>
  <c r="R57" i="3"/>
  <c r="U57" i="3" s="1"/>
  <c r="BA57" i="3" s="1"/>
  <c r="X57" i="3"/>
  <c r="BD57" i="3" s="1"/>
  <c r="AA57" i="3"/>
  <c r="BG57" i="3" s="1"/>
  <c r="B58" i="3"/>
  <c r="CI58" i="3" s="1"/>
  <c r="A61" i="6"/>
  <c r="BV57" i="3"/>
  <c r="BT57" i="3"/>
  <c r="BU57" i="3"/>
  <c r="AK57" i="3"/>
  <c r="AF57" i="3"/>
  <c r="AN57" i="3"/>
  <c r="AR57" i="3"/>
  <c r="AJ57" i="3"/>
  <c r="AI57" i="3"/>
  <c r="J57" i="3"/>
  <c r="AM57" i="3"/>
  <c r="AH57" i="3"/>
  <c r="BJ57" i="3"/>
  <c r="BY57" i="3" s="1"/>
  <c r="BO57" i="3"/>
  <c r="BM57" i="3"/>
  <c r="BN57" i="3"/>
  <c r="BL57" i="3"/>
  <c r="S57" i="3"/>
  <c r="AC57" i="3" s="1"/>
  <c r="BP57" i="3" s="1"/>
  <c r="W57" i="3"/>
  <c r="G61" i="6" s="1"/>
  <c r="Z57" i="3"/>
  <c r="H61" i="6" s="1"/>
  <c r="Y57" i="3"/>
  <c r="BE57" i="3" s="1"/>
  <c r="Q57" i="3"/>
  <c r="AB57" i="3"/>
  <c r="BH57" i="3" s="1"/>
  <c r="G57" i="3"/>
  <c r="AL56" i="3" s="1"/>
  <c r="CF42" i="3"/>
  <c r="CJ41" i="3"/>
  <c r="N45" i="6" s="1"/>
  <c r="P45" i="6" s="1"/>
  <c r="CG41" i="3"/>
  <c r="O44" i="6" l="1"/>
  <c r="CM41" i="3"/>
  <c r="CN41" i="3" s="1"/>
  <c r="AS46" i="3"/>
  <c r="CE46" i="3" s="1"/>
  <c r="K50" i="6"/>
  <c r="L50" i="6" s="1"/>
  <c r="AD57" i="3"/>
  <c r="BQ57" i="3" s="1"/>
  <c r="CB57" i="3" s="1"/>
  <c r="I61" i="6"/>
  <c r="BS48" i="3"/>
  <c r="CA48" i="3" s="1"/>
  <c r="AG49" i="3"/>
  <c r="CL48" i="3"/>
  <c r="J51" i="6"/>
  <c r="AU47" i="3"/>
  <c r="H47" i="3"/>
  <c r="O57" i="3"/>
  <c r="AX57" i="3" s="1"/>
  <c r="BX57" i="3"/>
  <c r="P57" i="3"/>
  <c r="AY57" i="3" s="1"/>
  <c r="BZ57" i="3"/>
  <c r="I44" i="3"/>
  <c r="AO57" i="3"/>
  <c r="AP57" i="3" s="1"/>
  <c r="D49" i="6"/>
  <c r="L49" i="6"/>
  <c r="AE57" i="3"/>
  <c r="BR57" i="3" s="1"/>
  <c r="CH57" i="3"/>
  <c r="BC57" i="3"/>
  <c r="V57" i="3"/>
  <c r="BB57" i="3" s="1"/>
  <c r="BK57" i="3"/>
  <c r="BW57" i="3" s="1"/>
  <c r="BF57" i="3"/>
  <c r="CD45" i="3"/>
  <c r="CE45" i="3"/>
  <c r="E61" i="6"/>
  <c r="N57" i="3"/>
  <c r="T57" i="3"/>
  <c r="B62" i="6"/>
  <c r="E58" i="3"/>
  <c r="D58" i="3"/>
  <c r="C58" i="3"/>
  <c r="A58" i="3"/>
  <c r="C61" i="6"/>
  <c r="CK58" i="3"/>
  <c r="CF43" i="3"/>
  <c r="CJ42" i="3"/>
  <c r="N46" i="6" s="1"/>
  <c r="P46" i="6" s="1"/>
  <c r="CG42" i="3"/>
  <c r="CM58" i="3" l="1"/>
  <c r="CN58" i="3"/>
  <c r="O62" i="6" s="1"/>
  <c r="L58" i="3"/>
  <c r="O45" i="6"/>
  <c r="CM42" i="3"/>
  <c r="CN42" i="3" s="1"/>
  <c r="CD46" i="3"/>
  <c r="I46" i="3" s="1"/>
  <c r="D50" i="6"/>
  <c r="J52" i="6"/>
  <c r="H48" i="3"/>
  <c r="AU48" i="3"/>
  <c r="AT47" i="3"/>
  <c r="AS47" i="3"/>
  <c r="K51" i="6"/>
  <c r="BS49" i="3"/>
  <c r="CA49" i="3" s="1"/>
  <c r="AG50" i="3"/>
  <c r="CL49" i="3"/>
  <c r="I45" i="3"/>
  <c r="CC57" i="3"/>
  <c r="F61" i="6"/>
  <c r="AZ57" i="3"/>
  <c r="BI57" i="3"/>
  <c r="AW57" i="3"/>
  <c r="AV57" i="3"/>
  <c r="Q58" i="3"/>
  <c r="AE58" i="3" s="1"/>
  <c r="BR58" i="3" s="1"/>
  <c r="Y58" i="3"/>
  <c r="BE58" i="3" s="1"/>
  <c r="AB58" i="3"/>
  <c r="BH58" i="3" s="1"/>
  <c r="B59" i="3"/>
  <c r="CI59" i="3" s="1"/>
  <c r="A62" i="6"/>
  <c r="BV58" i="3"/>
  <c r="BT58" i="3"/>
  <c r="BU58" i="3"/>
  <c r="AI58" i="3"/>
  <c r="AR58" i="3"/>
  <c r="AM58" i="3"/>
  <c r="AH58" i="3"/>
  <c r="AK58" i="3"/>
  <c r="AJ58" i="3"/>
  <c r="AF58" i="3"/>
  <c r="J58" i="3"/>
  <c r="CH58" i="3"/>
  <c r="BJ58" i="3"/>
  <c r="BY58" i="3" s="1"/>
  <c r="BO58" i="3"/>
  <c r="BM58" i="3"/>
  <c r="BN58" i="3"/>
  <c r="BL58" i="3"/>
  <c r="W58" i="3"/>
  <c r="G62" i="6" s="1"/>
  <c r="S58" i="3"/>
  <c r="Z58" i="3"/>
  <c r="H62" i="6" s="1"/>
  <c r="G58" i="3"/>
  <c r="R58" i="3"/>
  <c r="U58" i="3" s="1"/>
  <c r="BA58" i="3" s="1"/>
  <c r="X58" i="3"/>
  <c r="BD58" i="3" s="1"/>
  <c r="AA58" i="3"/>
  <c r="BG58" i="3" s="1"/>
  <c r="CF44" i="3"/>
  <c r="CJ43" i="3"/>
  <c r="N47" i="6" s="1"/>
  <c r="P47" i="6" s="1"/>
  <c r="CG43" i="3"/>
  <c r="O46" i="6" l="1"/>
  <c r="CM43" i="3"/>
  <c r="CN43" i="3" s="1"/>
  <c r="BK58" i="3"/>
  <c r="BW58" i="3" s="1"/>
  <c r="AL57" i="3"/>
  <c r="V58" i="3"/>
  <c r="BB58" i="3" s="1"/>
  <c r="CC58" i="3" s="1"/>
  <c r="AD58" i="3"/>
  <c r="BQ58" i="3" s="1"/>
  <c r="CB58" i="3" s="1"/>
  <c r="BS50" i="3"/>
  <c r="CA50" i="3" s="1"/>
  <c r="AG51" i="3"/>
  <c r="CL50" i="3"/>
  <c r="O58" i="3"/>
  <c r="AX58" i="3" s="1"/>
  <c r="BC58" i="3"/>
  <c r="H49" i="3"/>
  <c r="J53" i="6"/>
  <c r="AU49" i="3"/>
  <c r="AT48" i="3"/>
  <c r="AS48" i="3"/>
  <c r="L51" i="6"/>
  <c r="D51" i="6"/>
  <c r="K52" i="6"/>
  <c r="CD47" i="3"/>
  <c r="CE47" i="3"/>
  <c r="T58" i="3"/>
  <c r="AZ58" i="3" s="1"/>
  <c r="AC58" i="3"/>
  <c r="BZ58" i="3"/>
  <c r="BX58" i="3"/>
  <c r="AN58" i="3"/>
  <c r="AO58" i="3"/>
  <c r="AP58" i="3" s="1"/>
  <c r="P58" i="3"/>
  <c r="AY58" i="3" s="1"/>
  <c r="E62" i="6"/>
  <c r="N58" i="3"/>
  <c r="BF58" i="3"/>
  <c r="CK59" i="3"/>
  <c r="C62" i="6"/>
  <c r="B63" i="6"/>
  <c r="C59" i="3"/>
  <c r="D59" i="3"/>
  <c r="E59" i="3"/>
  <c r="A59" i="3"/>
  <c r="CF45" i="3"/>
  <c r="CJ44" i="3"/>
  <c r="N48" i="6" s="1"/>
  <c r="P48" i="6" s="1"/>
  <c r="CG44" i="3"/>
  <c r="CM59" i="3" l="1"/>
  <c r="CN59" i="3"/>
  <c r="O63" i="6" s="1"/>
  <c r="L59" i="3"/>
  <c r="O47" i="6"/>
  <c r="CM44" i="3"/>
  <c r="CN44" i="3" s="1"/>
  <c r="G59" i="3"/>
  <c r="AL58" i="3" s="1"/>
  <c r="BI58" i="3"/>
  <c r="K53" i="6"/>
  <c r="L53" i="6" s="1"/>
  <c r="F62" i="6"/>
  <c r="I47" i="3"/>
  <c r="L52" i="6"/>
  <c r="D52" i="6"/>
  <c r="J54" i="6"/>
  <c r="AU50" i="3"/>
  <c r="H50" i="3"/>
  <c r="AT49" i="3"/>
  <c r="AS49" i="3"/>
  <c r="BS51" i="3"/>
  <c r="CA51" i="3" s="1"/>
  <c r="AG52" i="3"/>
  <c r="CL51" i="3"/>
  <c r="CE48" i="3"/>
  <c r="CD48" i="3"/>
  <c r="BP58" i="3"/>
  <c r="I62" i="6"/>
  <c r="AV58" i="3"/>
  <c r="AW58" i="3"/>
  <c r="Q59" i="3"/>
  <c r="V59" i="3" s="1"/>
  <c r="BB59" i="3" s="1"/>
  <c r="Y59" i="3"/>
  <c r="BE59" i="3" s="1"/>
  <c r="AB59" i="3"/>
  <c r="BH59" i="3" s="1"/>
  <c r="B60" i="3"/>
  <c r="CI60" i="3" s="1"/>
  <c r="A63" i="6"/>
  <c r="BU59" i="3"/>
  <c r="BV59" i="3"/>
  <c r="BT59" i="3"/>
  <c r="AK59" i="3"/>
  <c r="AM59" i="3"/>
  <c r="AJ59" i="3"/>
  <c r="AH59" i="3"/>
  <c r="AF59" i="3"/>
  <c r="J59" i="3"/>
  <c r="AR59" i="3"/>
  <c r="AI59" i="3"/>
  <c r="CH59" i="3"/>
  <c r="BM59" i="3"/>
  <c r="BO59" i="3"/>
  <c r="BJ59" i="3"/>
  <c r="BY59" i="3" s="1"/>
  <c r="BK59" i="3"/>
  <c r="BW59" i="3" s="1"/>
  <c r="BL59" i="3"/>
  <c r="BN59" i="3"/>
  <c r="Z59" i="3"/>
  <c r="H63" i="6" s="1"/>
  <c r="W59" i="3"/>
  <c r="G63" i="6" s="1"/>
  <c r="S59" i="3"/>
  <c r="X59" i="3"/>
  <c r="BD59" i="3" s="1"/>
  <c r="R59" i="3"/>
  <c r="U59" i="3" s="1"/>
  <c r="BA59" i="3" s="1"/>
  <c r="AA59" i="3"/>
  <c r="BG59" i="3" s="1"/>
  <c r="CF46" i="3"/>
  <c r="CJ45" i="3"/>
  <c r="N49" i="6" s="1"/>
  <c r="P49" i="6" s="1"/>
  <c r="CG45" i="3"/>
  <c r="C63" i="6" l="1"/>
  <c r="CK60" i="3"/>
  <c r="CM45" i="3"/>
  <c r="CN45" i="3" s="1"/>
  <c r="O48" i="6"/>
  <c r="D53" i="6"/>
  <c r="AD59" i="3"/>
  <c r="BQ59" i="3" s="1"/>
  <c r="CB59" i="3" s="1"/>
  <c r="I48" i="3"/>
  <c r="O59" i="3"/>
  <c r="AX59" i="3" s="1"/>
  <c r="BX59" i="3"/>
  <c r="AU51" i="3"/>
  <c r="H51" i="3"/>
  <c r="J55" i="6"/>
  <c r="K54" i="6"/>
  <c r="T59" i="3"/>
  <c r="AZ59" i="3" s="1"/>
  <c r="AC59" i="3"/>
  <c r="CD49" i="3"/>
  <c r="CE49" i="3"/>
  <c r="AT50" i="3"/>
  <c r="AS50" i="3"/>
  <c r="BS52" i="3"/>
  <c r="CA52" i="3" s="1"/>
  <c r="CL52" i="3"/>
  <c r="AG53" i="3"/>
  <c r="BZ59" i="3"/>
  <c r="AE59" i="3"/>
  <c r="BR59" i="3" s="1"/>
  <c r="CC59" i="3" s="1"/>
  <c r="BF59" i="3"/>
  <c r="BC59" i="3"/>
  <c r="AO59" i="3"/>
  <c r="AP59" i="3" s="1"/>
  <c r="E63" i="6"/>
  <c r="N59" i="3"/>
  <c r="AN59" i="3"/>
  <c r="P59" i="3"/>
  <c r="AY59" i="3" s="1"/>
  <c r="B64" i="6"/>
  <c r="D60" i="3"/>
  <c r="E60" i="3"/>
  <c r="C60" i="3"/>
  <c r="A60" i="3"/>
  <c r="CF47" i="3"/>
  <c r="CJ46" i="3"/>
  <c r="N50" i="6" s="1"/>
  <c r="P50" i="6" s="1"/>
  <c r="CG46" i="3"/>
  <c r="L60" i="3" l="1"/>
  <c r="CM60" i="3"/>
  <c r="CN60" i="3"/>
  <c r="O64" i="6" s="1"/>
  <c r="O49" i="6"/>
  <c r="CM46" i="3"/>
  <c r="CN46" i="3" s="1"/>
  <c r="F63" i="6"/>
  <c r="BI59" i="3"/>
  <c r="I49" i="3"/>
  <c r="K55" i="6"/>
  <c r="D55" i="6" s="1"/>
  <c r="J56" i="6"/>
  <c r="AU52" i="3"/>
  <c r="H52" i="3"/>
  <c r="I63" i="6"/>
  <c r="BP59" i="3"/>
  <c r="AV59" i="3"/>
  <c r="CE50" i="3"/>
  <c r="CD50" i="3"/>
  <c r="D54" i="6"/>
  <c r="L54" i="6"/>
  <c r="BS53" i="3"/>
  <c r="CA53" i="3" s="1"/>
  <c r="CL53" i="3"/>
  <c r="AG54" i="3"/>
  <c r="AT51" i="3"/>
  <c r="AS51" i="3"/>
  <c r="AW59" i="3"/>
  <c r="AA60" i="3"/>
  <c r="BG60" i="3" s="1"/>
  <c r="X60" i="3"/>
  <c r="BD60" i="3" s="1"/>
  <c r="R60" i="3"/>
  <c r="U60" i="3" s="1"/>
  <c r="BA60" i="3" s="1"/>
  <c r="Q60" i="3"/>
  <c r="AE60" i="3" s="1"/>
  <c r="BR60" i="3" s="1"/>
  <c r="Y60" i="3"/>
  <c r="BE60" i="3" s="1"/>
  <c r="AB60" i="3"/>
  <c r="BH60" i="3" s="1"/>
  <c r="B61" i="3"/>
  <c r="CI61" i="3" s="1"/>
  <c r="BV60" i="3"/>
  <c r="BT60" i="3"/>
  <c r="A64" i="6"/>
  <c r="AR60" i="3"/>
  <c r="BU60" i="3"/>
  <c r="AI60" i="3"/>
  <c r="AM60" i="3"/>
  <c r="AH60" i="3"/>
  <c r="AF60" i="3"/>
  <c r="AK60" i="3"/>
  <c r="AJ60" i="3"/>
  <c r="J60" i="3"/>
  <c r="CH60" i="3"/>
  <c r="BO60" i="3"/>
  <c r="BJ60" i="3"/>
  <c r="BY60" i="3" s="1"/>
  <c r="BM60" i="3"/>
  <c r="BN60" i="3"/>
  <c r="BL60" i="3"/>
  <c r="Z60" i="3"/>
  <c r="H64" i="6" s="1"/>
  <c r="S60" i="3"/>
  <c r="W60" i="3"/>
  <c r="G64" i="6" s="1"/>
  <c r="G60" i="3"/>
  <c r="CF48" i="3"/>
  <c r="CJ47" i="3"/>
  <c r="N51" i="6" s="1"/>
  <c r="P51" i="6" s="1"/>
  <c r="CG47" i="3"/>
  <c r="O50" i="6" l="1"/>
  <c r="CM47" i="3"/>
  <c r="CN47" i="3" s="1"/>
  <c r="BK60" i="3"/>
  <c r="BW60" i="3" s="1"/>
  <c r="AL59" i="3"/>
  <c r="I50" i="3"/>
  <c r="AO60" i="3"/>
  <c r="AP60" i="3" s="1"/>
  <c r="AD60" i="3"/>
  <c r="BQ60" i="3" s="1"/>
  <c r="CB60" i="3" s="1"/>
  <c r="L55" i="6"/>
  <c r="K56" i="6"/>
  <c r="L56" i="6" s="1"/>
  <c r="T60" i="3"/>
  <c r="AZ60" i="3" s="1"/>
  <c r="AC60" i="3"/>
  <c r="J57" i="6"/>
  <c r="AU53" i="3"/>
  <c r="H53" i="3"/>
  <c r="CE51" i="3"/>
  <c r="CD51" i="3"/>
  <c r="BC60" i="3"/>
  <c r="BS54" i="3"/>
  <c r="CA54" i="3" s="1"/>
  <c r="CL54" i="3"/>
  <c r="AG55" i="3"/>
  <c r="AS52" i="3"/>
  <c r="AT52" i="3"/>
  <c r="O60" i="3"/>
  <c r="AX60" i="3" s="1"/>
  <c r="BX60" i="3"/>
  <c r="BZ60" i="3"/>
  <c r="AN60" i="3"/>
  <c r="BF60" i="3"/>
  <c r="V60" i="3"/>
  <c r="BB60" i="3" s="1"/>
  <c r="CC60" i="3" s="1"/>
  <c r="P60" i="3"/>
  <c r="AY60" i="3" s="1"/>
  <c r="E64" i="6"/>
  <c r="N60" i="3"/>
  <c r="C64" i="6"/>
  <c r="CK61" i="3"/>
  <c r="B65" i="6"/>
  <c r="C61" i="3"/>
  <c r="D61" i="3"/>
  <c r="E61" i="3"/>
  <c r="A61" i="3"/>
  <c r="CF49" i="3"/>
  <c r="CJ48" i="3"/>
  <c r="N52" i="6" s="1"/>
  <c r="P52" i="6" s="1"/>
  <c r="CG48" i="3"/>
  <c r="CN61" i="3" l="1"/>
  <c r="L61" i="3"/>
  <c r="CM61" i="3"/>
  <c r="O51" i="6"/>
  <c r="CM48" i="3"/>
  <c r="CN48" i="3" s="1"/>
  <c r="G61" i="3"/>
  <c r="AL60" i="3" s="1"/>
  <c r="O65" i="6"/>
  <c r="AV60" i="3"/>
  <c r="F64" i="6"/>
  <c r="D56" i="6"/>
  <c r="I51" i="3"/>
  <c r="K57" i="6"/>
  <c r="L57" i="6" s="1"/>
  <c r="AU54" i="3"/>
  <c r="H54" i="3"/>
  <c r="J58" i="6"/>
  <c r="AT53" i="3"/>
  <c r="AS53" i="3"/>
  <c r="D57" i="6"/>
  <c r="CE52" i="3"/>
  <c r="CD52" i="3"/>
  <c r="BP60" i="3"/>
  <c r="I64" i="6"/>
  <c r="BS55" i="3"/>
  <c r="CA55" i="3" s="1"/>
  <c r="CL55" i="3"/>
  <c r="AG56" i="3"/>
  <c r="BI60" i="3"/>
  <c r="AW60" i="3"/>
  <c r="Q61" i="3"/>
  <c r="AE61" i="3" s="1"/>
  <c r="BR61" i="3" s="1"/>
  <c r="Y61" i="3"/>
  <c r="BE61" i="3" s="1"/>
  <c r="AB61" i="3"/>
  <c r="BH61" i="3" s="1"/>
  <c r="AA61" i="3"/>
  <c r="BG61" i="3" s="1"/>
  <c r="X61" i="3"/>
  <c r="BD61" i="3" s="1"/>
  <c r="R61" i="3"/>
  <c r="U61" i="3" s="1"/>
  <c r="BA61" i="3" s="1"/>
  <c r="B62" i="3"/>
  <c r="CI62" i="3" s="1"/>
  <c r="A65" i="6"/>
  <c r="BT61" i="3"/>
  <c r="BU61" i="3"/>
  <c r="BV61" i="3"/>
  <c r="AR61" i="3"/>
  <c r="AM61" i="3"/>
  <c r="AJ61" i="3"/>
  <c r="AI61" i="3"/>
  <c r="AH61" i="3"/>
  <c r="AF61" i="3"/>
  <c r="AK61" i="3"/>
  <c r="CH61" i="3"/>
  <c r="J61" i="3"/>
  <c r="BM61" i="3"/>
  <c r="BK61" i="3"/>
  <c r="BW61" i="3" s="1"/>
  <c r="BJ61" i="3"/>
  <c r="BY61" i="3" s="1"/>
  <c r="BO61" i="3"/>
  <c r="BL61" i="3"/>
  <c r="BN61" i="3"/>
  <c r="Z61" i="3"/>
  <c r="H65" i="6" s="1"/>
  <c r="S61" i="3"/>
  <c r="W61" i="3"/>
  <c r="G65" i="6" s="1"/>
  <c r="CF50" i="3"/>
  <c r="CJ49" i="3"/>
  <c r="N53" i="6" s="1"/>
  <c r="P53" i="6" s="1"/>
  <c r="CG49" i="3"/>
  <c r="CK62" i="3" l="1"/>
  <c r="C65" i="6"/>
  <c r="O52" i="6"/>
  <c r="CM49" i="3"/>
  <c r="CN49" i="3" s="1"/>
  <c r="V61" i="3"/>
  <c r="BB61" i="3" s="1"/>
  <c r="CC61" i="3" s="1"/>
  <c r="AN61" i="3"/>
  <c r="I52" i="3"/>
  <c r="K58" i="6"/>
  <c r="D58" i="6" s="1"/>
  <c r="AD61" i="3"/>
  <c r="BQ61" i="3" s="1"/>
  <c r="CB61" i="3" s="1"/>
  <c r="CD53" i="3"/>
  <c r="CE53" i="3"/>
  <c r="T61" i="3"/>
  <c r="AZ61" i="3" s="1"/>
  <c r="AC61" i="3"/>
  <c r="BS56" i="3"/>
  <c r="CA56" i="3" s="1"/>
  <c r="CL56" i="3"/>
  <c r="AG57" i="3"/>
  <c r="BF61" i="3"/>
  <c r="O61" i="3"/>
  <c r="AX61" i="3" s="1"/>
  <c r="AT54" i="3"/>
  <c r="AS54" i="3"/>
  <c r="AU55" i="3"/>
  <c r="J59" i="6"/>
  <c r="H55" i="3"/>
  <c r="BX61" i="3"/>
  <c r="BZ61" i="3"/>
  <c r="BC61" i="3"/>
  <c r="AO61" i="3"/>
  <c r="AP61" i="3" s="1"/>
  <c r="E65" i="6"/>
  <c r="N61" i="3"/>
  <c r="P61" i="3"/>
  <c r="AY61" i="3" s="1"/>
  <c r="B66" i="6"/>
  <c r="E62" i="3"/>
  <c r="D62" i="3"/>
  <c r="C62" i="3"/>
  <c r="A62" i="3"/>
  <c r="CF51" i="3"/>
  <c r="CJ50" i="3"/>
  <c r="N54" i="6" s="1"/>
  <c r="P54" i="6" s="1"/>
  <c r="CG50" i="3"/>
  <c r="CN62" i="3" l="1"/>
  <c r="O66" i="6" s="1"/>
  <c r="CM62" i="3"/>
  <c r="L62" i="3"/>
  <c r="CM50" i="3"/>
  <c r="CN50" i="3" s="1"/>
  <c r="O53" i="6"/>
  <c r="BI61" i="3"/>
  <c r="L58" i="6"/>
  <c r="F65" i="6"/>
  <c r="I53" i="3"/>
  <c r="K59" i="6"/>
  <c r="L59" i="6" s="1"/>
  <c r="H56" i="3"/>
  <c r="J60" i="6"/>
  <c r="AU56" i="3"/>
  <c r="BP61" i="3"/>
  <c r="I65" i="6"/>
  <c r="CE54" i="3"/>
  <c r="CD54" i="3"/>
  <c r="BS57" i="3"/>
  <c r="CA57" i="3" s="1"/>
  <c r="CL57" i="3"/>
  <c r="AG58" i="3"/>
  <c r="AT55" i="3"/>
  <c r="AS55" i="3"/>
  <c r="AW61" i="3"/>
  <c r="AV61" i="3"/>
  <c r="Y62" i="3"/>
  <c r="BE62" i="3" s="1"/>
  <c r="AB62" i="3"/>
  <c r="BH62" i="3" s="1"/>
  <c r="Q62" i="3"/>
  <c r="V62" i="3" s="1"/>
  <c r="BB62" i="3" s="1"/>
  <c r="B63" i="3"/>
  <c r="CI63" i="3" s="1"/>
  <c r="BU62" i="3"/>
  <c r="BV62" i="3"/>
  <c r="BT62" i="3"/>
  <c r="A66" i="6"/>
  <c r="AR62" i="3"/>
  <c r="AI62" i="3"/>
  <c r="AJ62" i="3"/>
  <c r="AM62" i="3"/>
  <c r="AH62" i="3"/>
  <c r="AF62" i="3"/>
  <c r="AK62" i="3"/>
  <c r="AO62" i="3"/>
  <c r="AP62" i="3" s="1"/>
  <c r="J62" i="3"/>
  <c r="BO62" i="3"/>
  <c r="BM62" i="3"/>
  <c r="BJ62" i="3"/>
  <c r="BY62" i="3" s="1"/>
  <c r="BL62" i="3"/>
  <c r="BN62" i="3"/>
  <c r="W62" i="3"/>
  <c r="G66" i="6" s="1"/>
  <c r="Z62" i="3"/>
  <c r="H66" i="6" s="1"/>
  <c r="S62" i="3"/>
  <c r="AC62" i="3" s="1"/>
  <c r="BP62" i="3" s="1"/>
  <c r="G62" i="3"/>
  <c r="R62" i="3"/>
  <c r="U62" i="3" s="1"/>
  <c r="BA62" i="3" s="1"/>
  <c r="AA62" i="3"/>
  <c r="BG62" i="3" s="1"/>
  <c r="X62" i="3"/>
  <c r="BD62" i="3" s="1"/>
  <c r="CF52" i="3"/>
  <c r="CJ51" i="3"/>
  <c r="N55" i="6" s="1"/>
  <c r="P55" i="6" s="1"/>
  <c r="CG51" i="3"/>
  <c r="O54" i="6" l="1"/>
  <c r="CM51" i="3"/>
  <c r="CN51" i="3" s="1"/>
  <c r="BK62" i="3"/>
  <c r="BW62" i="3" s="1"/>
  <c r="AL61" i="3"/>
  <c r="D59" i="6"/>
  <c r="K60" i="6"/>
  <c r="D60" i="6" s="1"/>
  <c r="AD62" i="3"/>
  <c r="BQ62" i="3" s="1"/>
  <c r="CB62" i="3" s="1"/>
  <c r="I54" i="3"/>
  <c r="BX62" i="3"/>
  <c r="AU57" i="3"/>
  <c r="J61" i="6"/>
  <c r="H57" i="3"/>
  <c r="I66" i="6"/>
  <c r="CE55" i="3"/>
  <c r="CD55" i="3"/>
  <c r="AT56" i="3"/>
  <c r="AS56" i="3"/>
  <c r="O62" i="3"/>
  <c r="AX62" i="3" s="1"/>
  <c r="T62" i="3"/>
  <c r="F66" i="6" s="1"/>
  <c r="BS58" i="3"/>
  <c r="CA58" i="3" s="1"/>
  <c r="CL58" i="3"/>
  <c r="AG59" i="3"/>
  <c r="BF62" i="3"/>
  <c r="BZ62" i="3"/>
  <c r="AE62" i="3"/>
  <c r="BR62" i="3" s="1"/>
  <c r="CC62" i="3" s="1"/>
  <c r="CH62" i="3"/>
  <c r="E66" i="6"/>
  <c r="N62" i="3"/>
  <c r="AN62" i="3"/>
  <c r="AV62" i="3" s="1"/>
  <c r="P62" i="3"/>
  <c r="AY62" i="3" s="1"/>
  <c r="BC62" i="3"/>
  <c r="C66" i="6"/>
  <c r="CK63" i="3"/>
  <c r="B67" i="6"/>
  <c r="D63" i="3"/>
  <c r="C63" i="3"/>
  <c r="E63" i="3"/>
  <c r="A63" i="3"/>
  <c r="CF53" i="3"/>
  <c r="CJ52" i="3"/>
  <c r="N56" i="6" s="1"/>
  <c r="P56" i="6" s="1"/>
  <c r="CG52" i="3"/>
  <c r="CN63" i="3" l="1"/>
  <c r="O67" i="6" s="1"/>
  <c r="L63" i="3"/>
  <c r="CM63" i="3"/>
  <c r="O55" i="6"/>
  <c r="CM52" i="3"/>
  <c r="CN52" i="3" s="1"/>
  <c r="L60" i="6"/>
  <c r="BI62" i="3"/>
  <c r="AZ62" i="3"/>
  <c r="I55" i="3"/>
  <c r="BS59" i="3"/>
  <c r="CA59" i="3" s="1"/>
  <c r="CL59" i="3"/>
  <c r="AG60" i="3"/>
  <c r="CD56" i="3"/>
  <c r="CE56" i="3"/>
  <c r="AS57" i="3"/>
  <c r="AT57" i="3"/>
  <c r="H58" i="3"/>
  <c r="AU58" i="3"/>
  <c r="J62" i="6"/>
  <c r="K61" i="6"/>
  <c r="AW62" i="3"/>
  <c r="AB63" i="3"/>
  <c r="BH63" i="3" s="1"/>
  <c r="Q63" i="3"/>
  <c r="Y63" i="3"/>
  <c r="BE63" i="3" s="1"/>
  <c r="B64" i="3"/>
  <c r="CI64" i="3" s="1"/>
  <c r="A67" i="6"/>
  <c r="BV63" i="3"/>
  <c r="BU63" i="3"/>
  <c r="AK63" i="3"/>
  <c r="AF63" i="3"/>
  <c r="AN63" i="3"/>
  <c r="BT63" i="3"/>
  <c r="AJ63" i="3"/>
  <c r="AI63" i="3"/>
  <c r="AM63" i="3"/>
  <c r="AH63" i="3"/>
  <c r="J63" i="3"/>
  <c r="AR63" i="3"/>
  <c r="BO63" i="3"/>
  <c r="BJ63" i="3"/>
  <c r="BY63" i="3" s="1"/>
  <c r="BM63" i="3"/>
  <c r="BN63" i="3"/>
  <c r="BL63" i="3"/>
  <c r="W63" i="3"/>
  <c r="G67" i="6" s="1"/>
  <c r="Z63" i="3"/>
  <c r="H67" i="6" s="1"/>
  <c r="S63" i="3"/>
  <c r="X63" i="3"/>
  <c r="BD63" i="3" s="1"/>
  <c r="AA63" i="3"/>
  <c r="BG63" i="3" s="1"/>
  <c r="R63" i="3"/>
  <c r="U63" i="3" s="1"/>
  <c r="BA63" i="3" s="1"/>
  <c r="G63" i="3"/>
  <c r="CF54" i="3"/>
  <c r="CJ53" i="3"/>
  <c r="N57" i="6" s="1"/>
  <c r="P57" i="6" s="1"/>
  <c r="CG53" i="3"/>
  <c r="O56" i="6" l="1"/>
  <c r="CM53" i="3"/>
  <c r="CN53" i="3" s="1"/>
  <c r="BK63" i="3"/>
  <c r="BW63" i="3" s="1"/>
  <c r="AL62" i="3"/>
  <c r="AD63" i="3"/>
  <c r="BQ63" i="3" s="1"/>
  <c r="CB63" i="3" s="1"/>
  <c r="K62" i="6"/>
  <c r="L62" i="6" s="1"/>
  <c r="I56" i="3"/>
  <c r="L61" i="6"/>
  <c r="D61" i="6"/>
  <c r="P63" i="3"/>
  <c r="AY63" i="3" s="1"/>
  <c r="T63" i="3"/>
  <c r="F67" i="6" s="1"/>
  <c r="AC63" i="3"/>
  <c r="BS60" i="3"/>
  <c r="CA60" i="3" s="1"/>
  <c r="CL60" i="3"/>
  <c r="AG61" i="3"/>
  <c r="AS58" i="3"/>
  <c r="AT58" i="3"/>
  <c r="AU59" i="3"/>
  <c r="J63" i="6"/>
  <c r="H59" i="3"/>
  <c r="V63" i="3"/>
  <c r="BB63" i="3" s="1"/>
  <c r="AO63" i="3"/>
  <c r="AP63" i="3" s="1"/>
  <c r="AE63" i="3"/>
  <c r="BR63" i="3" s="1"/>
  <c r="CE57" i="3"/>
  <c r="CD57" i="3"/>
  <c r="O63" i="3"/>
  <c r="AX63" i="3" s="1"/>
  <c r="BZ63" i="3"/>
  <c r="BX63" i="3"/>
  <c r="CH63" i="3"/>
  <c r="BC63" i="3"/>
  <c r="BF63" i="3"/>
  <c r="E67" i="6"/>
  <c r="N63" i="3"/>
  <c r="C67" i="6"/>
  <c r="CK64" i="3"/>
  <c r="B68" i="6"/>
  <c r="E64" i="3"/>
  <c r="D64" i="3"/>
  <c r="C64" i="3"/>
  <c r="A64" i="3"/>
  <c r="CF55" i="3"/>
  <c r="CJ54" i="3"/>
  <c r="N58" i="6" s="1"/>
  <c r="P58" i="6" s="1"/>
  <c r="CG54" i="3"/>
  <c r="CN64" i="3" l="1"/>
  <c r="L64" i="3"/>
  <c r="CM64" i="3"/>
  <c r="O57" i="6"/>
  <c r="CM54" i="3"/>
  <c r="CM55" i="3" s="1"/>
  <c r="CN55" i="3" s="1"/>
  <c r="O59" i="6" s="1"/>
  <c r="G64" i="3"/>
  <c r="AL63" i="3" s="1"/>
  <c r="O68" i="6"/>
  <c r="AV63" i="3"/>
  <c r="D62" i="6"/>
  <c r="AZ63" i="3"/>
  <c r="CC63" i="3"/>
  <c r="K63" i="6"/>
  <c r="D63" i="6" s="1"/>
  <c r="BI63" i="3"/>
  <c r="CE58" i="3"/>
  <c r="CD58" i="3"/>
  <c r="AS59" i="3"/>
  <c r="AT59" i="3"/>
  <c r="BS61" i="3"/>
  <c r="CA61" i="3" s="1"/>
  <c r="CL61" i="3"/>
  <c r="AG62" i="3"/>
  <c r="I57" i="3"/>
  <c r="J64" i="6"/>
  <c r="AU60" i="3"/>
  <c r="H60" i="3"/>
  <c r="BP63" i="3"/>
  <c r="I67" i="6"/>
  <c r="AW63" i="3"/>
  <c r="R64" i="3"/>
  <c r="AD64" i="3" s="1"/>
  <c r="BQ64" i="3" s="1"/>
  <c r="X64" i="3"/>
  <c r="BD64" i="3" s="1"/>
  <c r="AA64" i="3"/>
  <c r="BG64" i="3" s="1"/>
  <c r="Y64" i="3"/>
  <c r="BE64" i="3" s="1"/>
  <c r="AB64" i="3"/>
  <c r="BH64" i="3" s="1"/>
  <c r="Q64" i="3"/>
  <c r="AE64" i="3" s="1"/>
  <c r="BR64" i="3" s="1"/>
  <c r="B65" i="3"/>
  <c r="CI65" i="3" s="1"/>
  <c r="A68" i="6"/>
  <c r="BT64" i="3"/>
  <c r="BU64" i="3"/>
  <c r="AI64" i="3"/>
  <c r="BV64" i="3"/>
  <c r="AR64" i="3"/>
  <c r="AJ64" i="3"/>
  <c r="AM64" i="3"/>
  <c r="AF64" i="3"/>
  <c r="AK64" i="3"/>
  <c r="AH64" i="3"/>
  <c r="J64" i="3"/>
  <c r="AN64" i="3"/>
  <c r="BK64" i="3"/>
  <c r="BW64" i="3" s="1"/>
  <c r="BJ64" i="3"/>
  <c r="BY64" i="3" s="1"/>
  <c r="BO64" i="3"/>
  <c r="BM64" i="3"/>
  <c r="BN64" i="3"/>
  <c r="BL64" i="3"/>
  <c r="W64" i="3"/>
  <c r="G68" i="6" s="1"/>
  <c r="Z64" i="3"/>
  <c r="H68" i="6" s="1"/>
  <c r="S64" i="3"/>
  <c r="AC64" i="3" s="1"/>
  <c r="I68" i="6" s="1"/>
  <c r="CF56" i="3"/>
  <c r="CJ55" i="3"/>
  <c r="N59" i="6" s="1"/>
  <c r="P59" i="6" s="1"/>
  <c r="CG55" i="3"/>
  <c r="CN54" i="3" l="1"/>
  <c r="O58" i="6" s="1"/>
  <c r="C68" i="6"/>
  <c r="CK65" i="3"/>
  <c r="U64" i="3"/>
  <c r="BA64" i="3" s="1"/>
  <c r="CB64" i="3" s="1"/>
  <c r="T64" i="3"/>
  <c r="F68" i="6" s="1"/>
  <c r="I58" i="3"/>
  <c r="BP64" i="3"/>
  <c r="L63" i="6"/>
  <c r="J65" i="6"/>
  <c r="H61" i="3"/>
  <c r="AU61" i="3"/>
  <c r="CH64" i="3"/>
  <c r="CE59" i="3"/>
  <c r="CD59" i="3"/>
  <c r="O64" i="3"/>
  <c r="AX64" i="3" s="1"/>
  <c r="K64" i="6"/>
  <c r="AS60" i="3"/>
  <c r="AT60" i="3"/>
  <c r="BS62" i="3"/>
  <c r="CA62" i="3" s="1"/>
  <c r="CL62" i="3"/>
  <c r="AG63" i="3"/>
  <c r="BX64" i="3"/>
  <c r="AO64" i="3"/>
  <c r="AP64" i="3" s="1"/>
  <c r="BC64" i="3"/>
  <c r="BZ64" i="3"/>
  <c r="P64" i="3"/>
  <c r="AY64" i="3" s="1"/>
  <c r="BF64" i="3"/>
  <c r="E68" i="6"/>
  <c r="N64" i="3"/>
  <c r="V64" i="3"/>
  <c r="BB64" i="3" s="1"/>
  <c r="CC64" i="3" s="1"/>
  <c r="B69" i="6"/>
  <c r="AC65" i="3"/>
  <c r="C65" i="3"/>
  <c r="D65" i="3"/>
  <c r="E65" i="3"/>
  <c r="A65" i="3"/>
  <c r="CF57" i="3"/>
  <c r="CJ56" i="3"/>
  <c r="N60" i="6" s="1"/>
  <c r="P60" i="6" s="1"/>
  <c r="CG56" i="3"/>
  <c r="CM65" i="3" l="1"/>
  <c r="L65" i="3"/>
  <c r="CN65" i="3"/>
  <c r="O69" i="6" s="1"/>
  <c r="AZ64" i="3"/>
  <c r="I59" i="3"/>
  <c r="BI64" i="3"/>
  <c r="K65" i="6"/>
  <c r="L65" i="6" s="1"/>
  <c r="AU62" i="3"/>
  <c r="H62" i="3"/>
  <c r="J66" i="6"/>
  <c r="CE60" i="3"/>
  <c r="CD60" i="3"/>
  <c r="AV64" i="3"/>
  <c r="BS63" i="3"/>
  <c r="CA63" i="3" s="1"/>
  <c r="CL63" i="3"/>
  <c r="AG64" i="3"/>
  <c r="D64" i="6"/>
  <c r="L64" i="6"/>
  <c r="AT61" i="3"/>
  <c r="AS61" i="3"/>
  <c r="AW64" i="3"/>
  <c r="AE65" i="3"/>
  <c r="BR65" i="3" s="1"/>
  <c r="AB65" i="3"/>
  <c r="BH65" i="3" s="1"/>
  <c r="Q65" i="3"/>
  <c r="V65" i="3" s="1"/>
  <c r="BB65" i="3" s="1"/>
  <c r="Y65" i="3"/>
  <c r="BE65" i="3" s="1"/>
  <c r="X65" i="3"/>
  <c r="R65" i="3"/>
  <c r="AD65" i="3"/>
  <c r="BQ65" i="3" s="1"/>
  <c r="AA65" i="3"/>
  <c r="B66" i="3"/>
  <c r="BU65" i="3"/>
  <c r="A69" i="6"/>
  <c r="BV65" i="3"/>
  <c r="BT65" i="3"/>
  <c r="BS65" i="3"/>
  <c r="AK65" i="3"/>
  <c r="AR65" i="3"/>
  <c r="AM65" i="3"/>
  <c r="AJ65" i="3"/>
  <c r="AH65" i="3"/>
  <c r="J65" i="3"/>
  <c r="AI65" i="3"/>
  <c r="AG65" i="3"/>
  <c r="AF65" i="3"/>
  <c r="AN65" i="3"/>
  <c r="BJ65" i="3"/>
  <c r="BY65" i="3" s="1"/>
  <c r="BM65" i="3"/>
  <c r="BO65" i="3"/>
  <c r="BN65" i="3"/>
  <c r="BL65" i="3"/>
  <c r="S65" i="3"/>
  <c r="T65" i="3" s="1"/>
  <c r="F69" i="6" s="1"/>
  <c r="W65" i="3"/>
  <c r="G69" i="6" s="1"/>
  <c r="Z65" i="3"/>
  <c r="H69" i="6" s="1"/>
  <c r="G65" i="3"/>
  <c r="BP65" i="3"/>
  <c r="I69" i="6"/>
  <c r="CH65" i="3"/>
  <c r="CF58" i="3"/>
  <c r="CJ57" i="3"/>
  <c r="N61" i="6" s="1"/>
  <c r="P61" i="6" s="1"/>
  <c r="CG57" i="3"/>
  <c r="C66" i="3" l="1"/>
  <c r="R66" i="3" s="1"/>
  <c r="CI66" i="3"/>
  <c r="BK65" i="3"/>
  <c r="BW65" i="3" s="1"/>
  <c r="AL64" i="3"/>
  <c r="D65" i="6"/>
  <c r="I60" i="3"/>
  <c r="BD65" i="3"/>
  <c r="X66" i="3"/>
  <c r="BG65" i="3"/>
  <c r="AA66" i="3"/>
  <c r="U65" i="3"/>
  <c r="BA65" i="3" s="1"/>
  <c r="O65" i="3"/>
  <c r="AX65" i="3" s="1"/>
  <c r="BS64" i="3"/>
  <c r="CA64" i="3" s="1"/>
  <c r="J68" i="6" s="1"/>
  <c r="CL64" i="3"/>
  <c r="K66" i="6"/>
  <c r="AS62" i="3"/>
  <c r="AT62" i="3"/>
  <c r="CE61" i="3"/>
  <c r="CD61" i="3"/>
  <c r="J67" i="6"/>
  <c r="AU63" i="3"/>
  <c r="H63" i="3"/>
  <c r="BX65" i="3"/>
  <c r="BZ65" i="3"/>
  <c r="P65" i="3"/>
  <c r="AY65" i="3" s="1"/>
  <c r="BF65" i="3"/>
  <c r="E69" i="6"/>
  <c r="N65" i="3"/>
  <c r="AZ65" i="3"/>
  <c r="BC65" i="3"/>
  <c r="CC65" i="3"/>
  <c r="AO65" i="3"/>
  <c r="AP65" i="3" s="1"/>
  <c r="B70" i="6"/>
  <c r="D66" i="3"/>
  <c r="E66" i="3"/>
  <c r="AC66" i="3"/>
  <c r="A66" i="3"/>
  <c r="CK66" i="3"/>
  <c r="C69" i="6"/>
  <c r="CL65" i="3"/>
  <c r="CF59" i="3"/>
  <c r="CJ58" i="3"/>
  <c r="N62" i="6" s="1"/>
  <c r="P62" i="6" s="1"/>
  <c r="CG58" i="3"/>
  <c r="L66" i="3" l="1"/>
  <c r="CM66" i="3"/>
  <c r="CN66" i="3"/>
  <c r="O70" i="6" s="1"/>
  <c r="BI65" i="3"/>
  <c r="CB65" i="3"/>
  <c r="I61" i="3"/>
  <c r="AD66" i="3"/>
  <c r="BQ66" i="3" s="1"/>
  <c r="AU64" i="3"/>
  <c r="H64" i="3"/>
  <c r="K68" i="6" s="1"/>
  <c r="K67" i="6"/>
  <c r="AS63" i="3"/>
  <c r="AT63" i="3"/>
  <c r="CE62" i="3"/>
  <c r="CD62" i="3"/>
  <c r="L66" i="6"/>
  <c r="D66" i="6"/>
  <c r="CA65" i="3"/>
  <c r="J69" i="6" s="1"/>
  <c r="AW65" i="3"/>
  <c r="AV65" i="3"/>
  <c r="B67" i="3"/>
  <c r="CI67" i="3" s="1"/>
  <c r="BS66" i="3"/>
  <c r="A70" i="6"/>
  <c r="BV66" i="3"/>
  <c r="BT66" i="3"/>
  <c r="BU66" i="3"/>
  <c r="AK66" i="3"/>
  <c r="AH66" i="3"/>
  <c r="AG66" i="3"/>
  <c r="AF66" i="3"/>
  <c r="U66" i="3"/>
  <c r="BA66" i="3" s="1"/>
  <c r="AR66" i="3"/>
  <c r="AJ66" i="3"/>
  <c r="AI66" i="3"/>
  <c r="AM66" i="3"/>
  <c r="J66" i="3"/>
  <c r="CH66" i="3"/>
  <c r="BD66" i="3"/>
  <c r="BG66" i="3"/>
  <c r="BM66" i="3"/>
  <c r="BO66" i="3"/>
  <c r="BJ66" i="3"/>
  <c r="BY66" i="3" s="1"/>
  <c r="BL66" i="3"/>
  <c r="BN66" i="3"/>
  <c r="S66" i="3"/>
  <c r="W66" i="3"/>
  <c r="Z66" i="3"/>
  <c r="BP66" i="3"/>
  <c r="I70" i="6"/>
  <c r="G66" i="3"/>
  <c r="AE66" i="3"/>
  <c r="BR66" i="3" s="1"/>
  <c r="Y66" i="3"/>
  <c r="BE66" i="3" s="1"/>
  <c r="AB66" i="3"/>
  <c r="BH66" i="3" s="1"/>
  <c r="Q66" i="3"/>
  <c r="V66" i="3" s="1"/>
  <c r="BB66" i="3" s="1"/>
  <c r="CF60" i="3"/>
  <c r="CJ59" i="3"/>
  <c r="N63" i="6" s="1"/>
  <c r="P63" i="6" s="1"/>
  <c r="CG59" i="3"/>
  <c r="BK66" i="3" l="1"/>
  <c r="BW66" i="3" s="1"/>
  <c r="AL65" i="3"/>
  <c r="O66" i="3"/>
  <c r="AX66" i="3" s="1"/>
  <c r="E67" i="3"/>
  <c r="B71" i="6"/>
  <c r="C67" i="3"/>
  <c r="AT64" i="3"/>
  <c r="I62" i="3"/>
  <c r="AS64" i="3"/>
  <c r="H65" i="3"/>
  <c r="K69" i="6" s="1"/>
  <c r="L67" i="6"/>
  <c r="D67" i="6"/>
  <c r="CC66" i="3"/>
  <c r="CE63" i="3"/>
  <c r="CD63" i="3"/>
  <c r="CB66" i="3"/>
  <c r="BX66" i="3"/>
  <c r="BZ66" i="3"/>
  <c r="E70" i="6"/>
  <c r="N66" i="3"/>
  <c r="AN66" i="3"/>
  <c r="CL66" i="3"/>
  <c r="AU65" i="3"/>
  <c r="AO66" i="3"/>
  <c r="AP66" i="3" s="1"/>
  <c r="L68" i="6"/>
  <c r="D68" i="6"/>
  <c r="T66" i="3"/>
  <c r="AS65" i="3"/>
  <c r="P66" i="3"/>
  <c r="AY66" i="3" s="1"/>
  <c r="CK67" i="3"/>
  <c r="C70" i="6"/>
  <c r="BF66" i="3"/>
  <c r="H70" i="6"/>
  <c r="BC66" i="3"/>
  <c r="G70" i="6"/>
  <c r="AC67" i="3"/>
  <c r="D67" i="3"/>
  <c r="A67" i="3"/>
  <c r="CF61" i="3"/>
  <c r="CJ60" i="3"/>
  <c r="N64" i="6" s="1"/>
  <c r="P64" i="6" s="1"/>
  <c r="CG60" i="3"/>
  <c r="CN67" i="3" l="1"/>
  <c r="L67" i="3"/>
  <c r="CM67" i="3"/>
  <c r="O71" i="6"/>
  <c r="I63" i="3"/>
  <c r="BP67" i="3"/>
  <c r="I71" i="6"/>
  <c r="AA67" i="3"/>
  <c r="BG67" i="3" s="1"/>
  <c r="R67" i="3"/>
  <c r="U67" i="3" s="1"/>
  <c r="BA67" i="3" s="1"/>
  <c r="X67" i="3"/>
  <c r="BD67" i="3" s="1"/>
  <c r="AD67" i="3"/>
  <c r="BQ67" i="3" s="1"/>
  <c r="G67" i="3"/>
  <c r="AL66" i="3" s="1"/>
  <c r="J67" i="3"/>
  <c r="A71" i="6"/>
  <c r="CD64" i="3"/>
  <c r="CE64" i="3"/>
  <c r="AT65" i="3"/>
  <c r="CD65" i="3" s="1"/>
  <c r="AV66" i="3"/>
  <c r="L69" i="6"/>
  <c r="D69" i="6"/>
  <c r="F70" i="6"/>
  <c r="BI66" i="3"/>
  <c r="AZ66" i="3"/>
  <c r="CA66" i="3" s="1"/>
  <c r="J70" i="6" s="1"/>
  <c r="AW66" i="3"/>
  <c r="Q67" i="3"/>
  <c r="V67" i="3" s="1"/>
  <c r="BB67" i="3" s="1"/>
  <c r="AB67" i="3"/>
  <c r="BH67" i="3" s="1"/>
  <c r="Y67" i="3"/>
  <c r="BE67" i="3" s="1"/>
  <c r="AE67" i="3"/>
  <c r="BR67" i="3" s="1"/>
  <c r="B68" i="3"/>
  <c r="CI68" i="3" s="1"/>
  <c r="BT67" i="3"/>
  <c r="BS67" i="3"/>
  <c r="BV67" i="3"/>
  <c r="AR67" i="3"/>
  <c r="AM67" i="3"/>
  <c r="AJ67" i="3"/>
  <c r="BU67" i="3"/>
  <c r="AG67" i="3"/>
  <c r="AK67" i="3"/>
  <c r="AH67" i="3"/>
  <c r="AF67" i="3"/>
  <c r="Z67" i="3"/>
  <c r="S67" i="3"/>
  <c r="W67" i="3"/>
  <c r="CH67" i="3"/>
  <c r="AI67" i="3"/>
  <c r="BO67" i="3"/>
  <c r="BJ67" i="3"/>
  <c r="BY67" i="3" s="1"/>
  <c r="BM67" i="3"/>
  <c r="BN67" i="3"/>
  <c r="BL67" i="3"/>
  <c r="CF62" i="3"/>
  <c r="CJ61" i="3"/>
  <c r="N65" i="6" s="1"/>
  <c r="P65" i="6" s="1"/>
  <c r="CG61" i="3"/>
  <c r="BK67" i="3" l="1"/>
  <c r="BW67" i="3" s="1"/>
  <c r="AN67" i="3"/>
  <c r="CE65" i="3"/>
  <c r="I65" i="3" s="1"/>
  <c r="BC67" i="3"/>
  <c r="G71" i="6"/>
  <c r="P67" i="3"/>
  <c r="AY67" i="3" s="1"/>
  <c r="O67" i="3"/>
  <c r="AX67" i="3" s="1"/>
  <c r="E68" i="3"/>
  <c r="B72" i="6"/>
  <c r="C68" i="3"/>
  <c r="X68" i="3" s="1"/>
  <c r="N67" i="3"/>
  <c r="AW67" i="3" s="1"/>
  <c r="E71" i="6"/>
  <c r="BF67" i="3"/>
  <c r="H71" i="6"/>
  <c r="AO67" i="3"/>
  <c r="AP67" i="3" s="1"/>
  <c r="CK68" i="3"/>
  <c r="C71" i="6"/>
  <c r="I64" i="3"/>
  <c r="CC67" i="3"/>
  <c r="BX67" i="3"/>
  <c r="BZ67" i="3"/>
  <c r="CB67" i="3"/>
  <c r="T67" i="3"/>
  <c r="F71" i="6" s="1"/>
  <c r="AU66" i="3"/>
  <c r="CL67" i="3"/>
  <c r="H66" i="3"/>
  <c r="AC68" i="3"/>
  <c r="D68" i="3"/>
  <c r="A68" i="3"/>
  <c r="CF63" i="3"/>
  <c r="CJ62" i="3"/>
  <c r="N66" i="6" s="1"/>
  <c r="P66" i="6" s="1"/>
  <c r="CG62" i="3"/>
  <c r="CN68" i="3" l="1"/>
  <c r="O72" i="6" s="1"/>
  <c r="CM68" i="3"/>
  <c r="L68" i="3"/>
  <c r="G68" i="3"/>
  <c r="AL67" i="3" s="1"/>
  <c r="AV67" i="3"/>
  <c r="AA68" i="3"/>
  <c r="BG68" i="3" s="1"/>
  <c r="J68" i="3"/>
  <c r="A72" i="6"/>
  <c r="R68" i="3"/>
  <c r="U68" i="3" s="1"/>
  <c r="BA68" i="3" s="1"/>
  <c r="AD68" i="3"/>
  <c r="BQ68" i="3" s="1"/>
  <c r="BP68" i="3"/>
  <c r="I72" i="6"/>
  <c r="BI67" i="3"/>
  <c r="AZ67" i="3"/>
  <c r="K70" i="6"/>
  <c r="AT66" i="3"/>
  <c r="AS66" i="3"/>
  <c r="AB68" i="3"/>
  <c r="BH68" i="3" s="1"/>
  <c r="Y68" i="3"/>
  <c r="BE68" i="3" s="1"/>
  <c r="AE68" i="3"/>
  <c r="BR68" i="3" s="1"/>
  <c r="Q68" i="3"/>
  <c r="V68" i="3" s="1"/>
  <c r="BB68" i="3" s="1"/>
  <c r="B69" i="3"/>
  <c r="CI69" i="3" s="1"/>
  <c r="BU68" i="3"/>
  <c r="BS68" i="3"/>
  <c r="BV68" i="3"/>
  <c r="BT68" i="3"/>
  <c r="BD68" i="3"/>
  <c r="AR68" i="3"/>
  <c r="AI68" i="3"/>
  <c r="S68" i="3"/>
  <c r="E72" i="6" s="1"/>
  <c r="AM68" i="3"/>
  <c r="AG68" i="3"/>
  <c r="AK68" i="3"/>
  <c r="AH68" i="3"/>
  <c r="AF68" i="3"/>
  <c r="Z68" i="3"/>
  <c r="H72" i="6" s="1"/>
  <c r="AJ68" i="3"/>
  <c r="W68" i="3"/>
  <c r="CH68" i="3"/>
  <c r="BM68" i="3"/>
  <c r="BO68" i="3"/>
  <c r="BK68" i="3"/>
  <c r="BW68" i="3" s="1"/>
  <c r="BJ68" i="3"/>
  <c r="BY68" i="3" s="1"/>
  <c r="BN68" i="3"/>
  <c r="BL68" i="3"/>
  <c r="CF64" i="3"/>
  <c r="CJ63" i="3"/>
  <c r="N67" i="6" s="1"/>
  <c r="P67" i="6" s="1"/>
  <c r="CG63" i="3"/>
  <c r="CK69" i="3" l="1"/>
  <c r="C72" i="6"/>
  <c r="BX68" i="3"/>
  <c r="CB68" i="3"/>
  <c r="T68" i="3"/>
  <c r="BI68" i="3" s="1"/>
  <c r="BF68" i="3"/>
  <c r="O68" i="3"/>
  <c r="AX68" i="3" s="1"/>
  <c r="CC68" i="3"/>
  <c r="E69" i="3"/>
  <c r="B73" i="6"/>
  <c r="C69" i="3"/>
  <c r="BC68" i="3"/>
  <c r="G72" i="6"/>
  <c r="BZ68" i="3"/>
  <c r="AO68" i="3"/>
  <c r="AP68" i="3" s="1"/>
  <c r="N68" i="3"/>
  <c r="P68" i="3"/>
  <c r="AY68" i="3" s="1"/>
  <c r="CA67" i="3"/>
  <c r="J71" i="6" s="1"/>
  <c r="AN68" i="3"/>
  <c r="CL68" i="3"/>
  <c r="CE66" i="3"/>
  <c r="CD66" i="3"/>
  <c r="L70" i="6"/>
  <c r="D70" i="6"/>
  <c r="D69" i="3"/>
  <c r="AC69" i="3"/>
  <c r="A69" i="3"/>
  <c r="CF65" i="3"/>
  <c r="CJ64" i="3"/>
  <c r="N68" i="6" s="1"/>
  <c r="P68" i="6" s="1"/>
  <c r="CG64" i="3"/>
  <c r="L69" i="3" l="1"/>
  <c r="CN69" i="3"/>
  <c r="O73" i="6" s="1"/>
  <c r="CM69" i="3"/>
  <c r="AV68" i="3"/>
  <c r="F72" i="6"/>
  <c r="AZ68" i="3"/>
  <c r="CA68" i="3" s="1"/>
  <c r="J69" i="3"/>
  <c r="A73" i="6"/>
  <c r="G69" i="3"/>
  <c r="AL68" i="3" s="1"/>
  <c r="AD69" i="3"/>
  <c r="BQ69" i="3" s="1"/>
  <c r="R69" i="3"/>
  <c r="AA69" i="3"/>
  <c r="X69" i="3"/>
  <c r="BD69" i="3" s="1"/>
  <c r="BP69" i="3"/>
  <c r="I73" i="6"/>
  <c r="AU67" i="3"/>
  <c r="H67" i="3"/>
  <c r="K71" i="6" s="1"/>
  <c r="AW68" i="3"/>
  <c r="I66" i="3"/>
  <c r="AB69" i="3"/>
  <c r="BH69" i="3" s="1"/>
  <c r="Y69" i="3"/>
  <c r="BE69" i="3" s="1"/>
  <c r="AE69" i="3"/>
  <c r="BR69" i="3" s="1"/>
  <c r="Q69" i="3"/>
  <c r="P69" i="3" s="1"/>
  <c r="AY69" i="3" s="1"/>
  <c r="B70" i="3"/>
  <c r="CI70" i="3" s="1"/>
  <c r="BV69" i="3"/>
  <c r="BS69" i="3"/>
  <c r="BU69" i="3"/>
  <c r="BT69" i="3"/>
  <c r="AR69" i="3"/>
  <c r="BG69" i="3"/>
  <c r="AK69" i="3"/>
  <c r="AF69" i="3"/>
  <c r="AI69" i="3"/>
  <c r="W69" i="3"/>
  <c r="CH69" i="3"/>
  <c r="AM69" i="3"/>
  <c r="AG69" i="3"/>
  <c r="S69" i="3"/>
  <c r="E73" i="6" s="1"/>
  <c r="AH69" i="3"/>
  <c r="Z69" i="3"/>
  <c r="U69" i="3"/>
  <c r="BA69" i="3" s="1"/>
  <c r="AJ69" i="3"/>
  <c r="BO69" i="3"/>
  <c r="BM69" i="3"/>
  <c r="BJ69" i="3"/>
  <c r="BY69" i="3" s="1"/>
  <c r="BN69" i="3"/>
  <c r="BL69" i="3"/>
  <c r="CJ65" i="3"/>
  <c r="N69" i="6" s="1"/>
  <c r="P69" i="6" s="1"/>
  <c r="CG65" i="3"/>
  <c r="BX69" i="3" l="1"/>
  <c r="BK69" i="3"/>
  <c r="BW69" i="3" s="1"/>
  <c r="H68" i="3"/>
  <c r="AT68" i="3" s="1"/>
  <c r="J72" i="6"/>
  <c r="O69" i="3"/>
  <c r="AX69" i="3" s="1"/>
  <c r="CB69" i="3"/>
  <c r="BF69" i="3"/>
  <c r="H73" i="6"/>
  <c r="BC69" i="3"/>
  <c r="G73" i="6"/>
  <c r="B74" i="6"/>
  <c r="E70" i="3"/>
  <c r="C70" i="3"/>
  <c r="X70" i="3" s="1"/>
  <c r="C73" i="6"/>
  <c r="CK70" i="3"/>
  <c r="L71" i="6"/>
  <c r="D71" i="6"/>
  <c r="V69" i="3"/>
  <c r="BB69" i="3" s="1"/>
  <c r="CC69" i="3" s="1"/>
  <c r="CF66" i="3"/>
  <c r="CJ66" i="3" s="1"/>
  <c r="N70" i="6" s="1"/>
  <c r="P70" i="6" s="1"/>
  <c r="AT67" i="3"/>
  <c r="AS67" i="3"/>
  <c r="BZ69" i="3"/>
  <c r="AN69" i="3"/>
  <c r="AO69" i="3"/>
  <c r="AP69" i="3" s="1"/>
  <c r="N69" i="3"/>
  <c r="AU68" i="3"/>
  <c r="T69" i="3"/>
  <c r="F73" i="6" s="1"/>
  <c r="AC70" i="3"/>
  <c r="D70" i="3"/>
  <c r="A70" i="3"/>
  <c r="CL69" i="3"/>
  <c r="CM70" i="3" l="1"/>
  <c r="CN70" i="3"/>
  <c r="O74" i="6" s="1"/>
  <c r="L70" i="3"/>
  <c r="K72" i="6"/>
  <c r="L72" i="6" s="1"/>
  <c r="AA70" i="3"/>
  <c r="BG70" i="3" s="1"/>
  <c r="D72" i="6"/>
  <c r="AS68" i="3"/>
  <c r="CE68" i="3" s="1"/>
  <c r="CE67" i="3"/>
  <c r="BP70" i="3"/>
  <c r="I74" i="6"/>
  <c r="A74" i="6"/>
  <c r="J70" i="3"/>
  <c r="G70" i="3"/>
  <c r="AD70" i="3"/>
  <c r="BQ70" i="3" s="1"/>
  <c r="R70" i="3"/>
  <c r="O70" i="3" s="1"/>
  <c r="AX70" i="3" s="1"/>
  <c r="CG66" i="3"/>
  <c r="CD67" i="3"/>
  <c r="AW69" i="3"/>
  <c r="BI69" i="3"/>
  <c r="AZ69" i="3"/>
  <c r="CA69" i="3" s="1"/>
  <c r="AV69" i="3"/>
  <c r="AB70" i="3"/>
  <c r="BH70" i="3" s="1"/>
  <c r="AE70" i="3"/>
  <c r="BR70" i="3" s="1"/>
  <c r="Q70" i="3"/>
  <c r="Y70" i="3"/>
  <c r="BE70" i="3" s="1"/>
  <c r="B71" i="3"/>
  <c r="CI71" i="3" s="1"/>
  <c r="BU70" i="3"/>
  <c r="BV70" i="3"/>
  <c r="BT70" i="3"/>
  <c r="AI70" i="3"/>
  <c r="BS70" i="3"/>
  <c r="BD70" i="3"/>
  <c r="W70" i="3"/>
  <c r="G74" i="6" s="1"/>
  <c r="AJ70" i="3"/>
  <c r="V70" i="3"/>
  <c r="BB70" i="3" s="1"/>
  <c r="AR70" i="3"/>
  <c r="AM70" i="3"/>
  <c r="AK70" i="3"/>
  <c r="AG70" i="3"/>
  <c r="AF70" i="3"/>
  <c r="S70" i="3"/>
  <c r="E74" i="6" s="1"/>
  <c r="AH70" i="3"/>
  <c r="Z70" i="3"/>
  <c r="CH70" i="3"/>
  <c r="BM70" i="3"/>
  <c r="BO70" i="3"/>
  <c r="BJ70" i="3"/>
  <c r="BY70" i="3" s="1"/>
  <c r="BN70" i="3"/>
  <c r="BL70" i="3"/>
  <c r="BK70" i="3" l="1"/>
  <c r="BW70" i="3" s="1"/>
  <c r="AL69" i="3"/>
  <c r="CD68" i="3"/>
  <c r="I68" i="3" s="1"/>
  <c r="I67" i="3"/>
  <c r="T70" i="3"/>
  <c r="BC70" i="3"/>
  <c r="AN70" i="3"/>
  <c r="U70" i="3"/>
  <c r="BA70" i="3" s="1"/>
  <c r="CB70" i="3" s="1"/>
  <c r="P70" i="3"/>
  <c r="AY70" i="3" s="1"/>
  <c r="E71" i="3"/>
  <c r="B75" i="6"/>
  <c r="D71" i="3"/>
  <c r="C71" i="3"/>
  <c r="BF70" i="3"/>
  <c r="H74" i="6"/>
  <c r="AZ70" i="3"/>
  <c r="F74" i="6"/>
  <c r="C74" i="6"/>
  <c r="CK71" i="3"/>
  <c r="H69" i="3"/>
  <c r="AT69" i="3" s="1"/>
  <c r="J73" i="6"/>
  <c r="CC70" i="3"/>
  <c r="BZ70" i="3"/>
  <c r="BX70" i="3"/>
  <c r="N70" i="3"/>
  <c r="AO70" i="3"/>
  <c r="AP70" i="3" s="1"/>
  <c r="AU69" i="3"/>
  <c r="BI70" i="3"/>
  <c r="AC71" i="3"/>
  <c r="A71" i="3"/>
  <c r="CL70" i="3"/>
  <c r="CM71" i="3" l="1"/>
  <c r="L71" i="3"/>
  <c r="CN71" i="3"/>
  <c r="O75" i="6" s="1"/>
  <c r="AV70" i="3"/>
  <c r="CF67" i="3"/>
  <c r="CJ67" i="3" s="1"/>
  <c r="N71" i="6" s="1"/>
  <c r="P71" i="6" s="1"/>
  <c r="R71" i="3"/>
  <c r="U71" i="3" s="1"/>
  <c r="BA71" i="3" s="1"/>
  <c r="AD71" i="3"/>
  <c r="BQ71" i="3" s="1"/>
  <c r="AA71" i="3"/>
  <c r="BG71" i="3" s="1"/>
  <c r="X71" i="3"/>
  <c r="J71" i="3"/>
  <c r="A75" i="6"/>
  <c r="G71" i="3"/>
  <c r="AL70" i="3" s="1"/>
  <c r="BP71" i="3"/>
  <c r="I75" i="6"/>
  <c r="AS69" i="3"/>
  <c r="CD69" i="3" s="1"/>
  <c r="CA70" i="3"/>
  <c r="J74" i="6" s="1"/>
  <c r="K73" i="6"/>
  <c r="CE69" i="3"/>
  <c r="AW70" i="3"/>
  <c r="AE71" i="3"/>
  <c r="BR71" i="3" s="1"/>
  <c r="Y71" i="3"/>
  <c r="BE71" i="3" s="1"/>
  <c r="Q71" i="3"/>
  <c r="V71" i="3" s="1"/>
  <c r="BB71" i="3" s="1"/>
  <c r="AB71" i="3"/>
  <c r="BH71" i="3" s="1"/>
  <c r="BU71" i="3"/>
  <c r="BT71" i="3"/>
  <c r="BS71" i="3"/>
  <c r="AK71" i="3"/>
  <c r="BV71" i="3"/>
  <c r="BD71" i="3"/>
  <c r="AM71" i="3"/>
  <c r="AJ71" i="3"/>
  <c r="AH71" i="3"/>
  <c r="AI71" i="3"/>
  <c r="W71" i="3"/>
  <c r="AR71" i="3"/>
  <c r="AG71" i="3"/>
  <c r="AF71" i="3"/>
  <c r="S71" i="3"/>
  <c r="Z71" i="3"/>
  <c r="CH71" i="3"/>
  <c r="BM71" i="3"/>
  <c r="BJ71" i="3"/>
  <c r="BY71" i="3" s="1"/>
  <c r="BO71" i="3"/>
  <c r="BL71" i="3"/>
  <c r="BN71" i="3"/>
  <c r="B72" i="3"/>
  <c r="CI72" i="3" s="1"/>
  <c r="BK71" i="3" l="1"/>
  <c r="BW71" i="3" s="1"/>
  <c r="CG67" i="3"/>
  <c r="CF68" i="3"/>
  <c r="CJ68" i="3" s="1"/>
  <c r="N72" i="6" s="1"/>
  <c r="P72" i="6" s="1"/>
  <c r="AN71" i="3"/>
  <c r="AO71" i="3"/>
  <c r="AP71" i="3" s="1"/>
  <c r="O71" i="3"/>
  <c r="AX71" i="3" s="1"/>
  <c r="AU70" i="3"/>
  <c r="N71" i="3"/>
  <c r="AW71" i="3" s="1"/>
  <c r="E75" i="6"/>
  <c r="E72" i="3"/>
  <c r="A72" i="3"/>
  <c r="B76" i="6"/>
  <c r="D72" i="3"/>
  <c r="C72" i="3"/>
  <c r="X72" i="3" s="1"/>
  <c r="BF71" i="3"/>
  <c r="H75" i="6"/>
  <c r="C75" i="6"/>
  <c r="CK72" i="3"/>
  <c r="BC71" i="3"/>
  <c r="G75" i="6"/>
  <c r="I69" i="3"/>
  <c r="L73" i="6"/>
  <c r="D73" i="6"/>
  <c r="H70" i="3"/>
  <c r="K74" i="6" s="1"/>
  <c r="CB71" i="3"/>
  <c r="CG68" i="3"/>
  <c r="BX71" i="3"/>
  <c r="CC71" i="3"/>
  <c r="BZ71" i="3"/>
  <c r="P71" i="3"/>
  <c r="AY71" i="3" s="1"/>
  <c r="T71" i="3"/>
  <c r="F75" i="6" s="1"/>
  <c r="CL71" i="3"/>
  <c r="AC72" i="3"/>
  <c r="L72" i="3" l="1"/>
  <c r="CM72" i="3"/>
  <c r="CN72" i="3"/>
  <c r="O76" i="6" s="1"/>
  <c r="BJ72" i="3"/>
  <c r="CF69" i="3"/>
  <c r="CJ69" i="3" s="1"/>
  <c r="N73" i="6" s="1"/>
  <c r="P73" i="6" s="1"/>
  <c r="AA72" i="3"/>
  <c r="AV71" i="3"/>
  <c r="AK72" i="3"/>
  <c r="J72" i="3"/>
  <c r="AN72" i="3"/>
  <c r="AI72" i="3"/>
  <c r="AM72" i="3"/>
  <c r="Z72" i="3"/>
  <c r="H76" i="6" s="1"/>
  <c r="BU72" i="3"/>
  <c r="AJ72" i="3"/>
  <c r="W72" i="3"/>
  <c r="G76" i="6" s="1"/>
  <c r="AG72" i="3"/>
  <c r="AR72" i="3"/>
  <c r="S72" i="3"/>
  <c r="BT72" i="3"/>
  <c r="BV72" i="3"/>
  <c r="BS72" i="3"/>
  <c r="AF72" i="3"/>
  <c r="A76" i="6"/>
  <c r="G72" i="3"/>
  <c r="B73" i="3"/>
  <c r="CI73" i="3" s="1"/>
  <c r="BM72" i="3"/>
  <c r="BO72" i="3"/>
  <c r="BL72" i="3"/>
  <c r="BN72" i="3"/>
  <c r="BD72" i="3"/>
  <c r="BG72" i="3"/>
  <c r="BP72" i="3"/>
  <c r="I76" i="6"/>
  <c r="AH72" i="3"/>
  <c r="AD72" i="3"/>
  <c r="BQ72" i="3" s="1"/>
  <c r="R72" i="3"/>
  <c r="U72" i="3" s="1"/>
  <c r="BA72" i="3" s="1"/>
  <c r="O72" i="3"/>
  <c r="AX72" i="3" s="1"/>
  <c r="D74" i="6"/>
  <c r="L74" i="6"/>
  <c r="AT70" i="3"/>
  <c r="AS70" i="3"/>
  <c r="CG69" i="3"/>
  <c r="BY72" i="3"/>
  <c r="AZ71" i="3"/>
  <c r="CA71" i="3" s="1"/>
  <c r="J75" i="6" s="1"/>
  <c r="BI71" i="3"/>
  <c r="AB72" i="3"/>
  <c r="Y72" i="3"/>
  <c r="AE72" i="3"/>
  <c r="BR72" i="3" s="1"/>
  <c r="Q72" i="3"/>
  <c r="BX72" i="3" l="1"/>
  <c r="BF72" i="3"/>
  <c r="CB72" i="3"/>
  <c r="BK72" i="3"/>
  <c r="BW72" i="3" s="1"/>
  <c r="AL71" i="3"/>
  <c r="BZ72" i="3"/>
  <c r="BC72" i="3"/>
  <c r="AO72" i="3"/>
  <c r="AP72" i="3" s="1"/>
  <c r="CH72" i="3"/>
  <c r="N72" i="3"/>
  <c r="AW72" i="3" s="1"/>
  <c r="E73" i="3"/>
  <c r="AC73" i="3"/>
  <c r="A73" i="3"/>
  <c r="B77" i="6"/>
  <c r="D73" i="3"/>
  <c r="AE73" i="3" s="1"/>
  <c r="BR73" i="3" s="1"/>
  <c r="C73" i="3"/>
  <c r="CL72" i="3"/>
  <c r="C76" i="6"/>
  <c r="CK73" i="3"/>
  <c r="T72" i="3"/>
  <c r="E76" i="6"/>
  <c r="CE70" i="3"/>
  <c r="CD70" i="3"/>
  <c r="AU71" i="3"/>
  <c r="H71" i="3"/>
  <c r="K75" i="6" s="1"/>
  <c r="V72" i="3"/>
  <c r="BE72" i="3"/>
  <c r="BH72" i="3"/>
  <c r="P72" i="3"/>
  <c r="AY72" i="3" s="1"/>
  <c r="CN73" i="3" l="1"/>
  <c r="O77" i="6" s="1"/>
  <c r="L73" i="3"/>
  <c r="CM73" i="3"/>
  <c r="AB73" i="3"/>
  <c r="BH73" i="3" s="1"/>
  <c r="Q73" i="3"/>
  <c r="F76" i="6"/>
  <c r="AZ72" i="3"/>
  <c r="CA72" i="3" s="1"/>
  <c r="Y73" i="3"/>
  <c r="BE73" i="3" s="1"/>
  <c r="I70" i="3"/>
  <c r="AV72" i="3"/>
  <c r="J73" i="3"/>
  <c r="G73" i="3"/>
  <c r="AL72" i="3" s="1"/>
  <c r="BL73" i="3"/>
  <c r="BK73" i="3"/>
  <c r="BW73" i="3" s="1"/>
  <c r="BN73" i="3"/>
  <c r="Z73" i="3"/>
  <c r="S73" i="3"/>
  <c r="T73" i="3" s="1"/>
  <c r="AM73" i="3"/>
  <c r="AI73" i="3"/>
  <c r="B74" i="3"/>
  <c r="CI74" i="3" s="1"/>
  <c r="BM73" i="3"/>
  <c r="BU73" i="3"/>
  <c r="AJ73" i="3"/>
  <c r="AF73" i="3"/>
  <c r="AK73" i="3"/>
  <c r="BO73" i="3"/>
  <c r="A77" i="6"/>
  <c r="AG73" i="3"/>
  <c r="BV73" i="3"/>
  <c r="AH73" i="3"/>
  <c r="BT73" i="3"/>
  <c r="AO73" i="3"/>
  <c r="AP73" i="3" s="1"/>
  <c r="BS73" i="3"/>
  <c r="BJ73" i="3"/>
  <c r="BY73" i="3" s="1"/>
  <c r="AR73" i="3"/>
  <c r="W73" i="3"/>
  <c r="BP73" i="3"/>
  <c r="I77" i="6"/>
  <c r="V73" i="3"/>
  <c r="BB73" i="3" s="1"/>
  <c r="AD73" i="3"/>
  <c r="BQ73" i="3" s="1"/>
  <c r="AA73" i="3"/>
  <c r="BG73" i="3" s="1"/>
  <c r="X73" i="3"/>
  <c r="BD73" i="3" s="1"/>
  <c r="R73" i="3"/>
  <c r="U73" i="3" s="1"/>
  <c r="BA73" i="3" s="1"/>
  <c r="CF70" i="3"/>
  <c r="L75" i="6"/>
  <c r="D75" i="6"/>
  <c r="AS71" i="3"/>
  <c r="AT71" i="3"/>
  <c r="BB72" i="3"/>
  <c r="CC72" i="3" s="1"/>
  <c r="BI72" i="3"/>
  <c r="BX73" i="3" l="1"/>
  <c r="CC73" i="3"/>
  <c r="AN73" i="3"/>
  <c r="AV73" i="3" s="1"/>
  <c r="J76" i="6"/>
  <c r="CH73" i="3"/>
  <c r="BZ73" i="3"/>
  <c r="CB73" i="3"/>
  <c r="F77" i="6"/>
  <c r="AZ73" i="3"/>
  <c r="BI73" i="3"/>
  <c r="P73" i="3"/>
  <c r="AY73" i="3" s="1"/>
  <c r="O73" i="3"/>
  <c r="AX73" i="3" s="1"/>
  <c r="H72" i="3"/>
  <c r="N73" i="3"/>
  <c r="AW73" i="3" s="1"/>
  <c r="E77" i="6"/>
  <c r="BC73" i="3"/>
  <c r="G77" i="6"/>
  <c r="E74" i="3"/>
  <c r="AC74" i="3"/>
  <c r="A74" i="3"/>
  <c r="B79" i="6"/>
  <c r="C74" i="3"/>
  <c r="D74" i="3"/>
  <c r="C77" i="6"/>
  <c r="CK74" i="3"/>
  <c r="BF73" i="3"/>
  <c r="H77" i="6"/>
  <c r="CL73" i="3"/>
  <c r="CJ70" i="3"/>
  <c r="N74" i="6" s="1"/>
  <c r="P74" i="6" s="1"/>
  <c r="CG70" i="3"/>
  <c r="AS72" i="3"/>
  <c r="AT72" i="3"/>
  <c r="AU72" i="3"/>
  <c r="CE71" i="3"/>
  <c r="CD71" i="3"/>
  <c r="CN74" i="3" l="1"/>
  <c r="L74" i="3"/>
  <c r="CM74" i="3"/>
  <c r="O79" i="6"/>
  <c r="K76" i="6"/>
  <c r="CA73" i="3"/>
  <c r="CD72" i="3"/>
  <c r="AE74" i="3"/>
  <c r="BR74" i="3" s="1"/>
  <c r="Y74" i="3"/>
  <c r="AB74" i="3"/>
  <c r="BH74" i="3" s="1"/>
  <c r="Q74" i="3"/>
  <c r="V74" i="3" s="1"/>
  <c r="AD74" i="3"/>
  <c r="BQ74" i="3" s="1"/>
  <c r="AA74" i="3"/>
  <c r="BG74" i="3" s="1"/>
  <c r="X74" i="3"/>
  <c r="BD74" i="3" s="1"/>
  <c r="R74" i="3"/>
  <c r="O74" i="3" s="1"/>
  <c r="AX74" i="3" s="1"/>
  <c r="J74" i="3"/>
  <c r="G74" i="3"/>
  <c r="AL73" i="3" s="1"/>
  <c r="AJ74" i="3"/>
  <c r="CH74" i="3"/>
  <c r="AH74" i="3"/>
  <c r="BL74" i="3"/>
  <c r="BV74" i="3"/>
  <c r="AG74" i="3"/>
  <c r="A79" i="6"/>
  <c r="BJ74" i="3"/>
  <c r="BY74" i="3" s="1"/>
  <c r="BU74" i="3"/>
  <c r="BS74" i="3"/>
  <c r="S74" i="3"/>
  <c r="T74" i="3" s="1"/>
  <c r="BK74" i="3"/>
  <c r="BW74" i="3" s="1"/>
  <c r="AM74" i="3"/>
  <c r="W74" i="3"/>
  <c r="G79" i="6" s="1"/>
  <c r="BO74" i="3"/>
  <c r="BX74" i="3" s="1"/>
  <c r="BT74" i="3"/>
  <c r="AI74" i="3"/>
  <c r="BM74" i="3"/>
  <c r="BN74" i="3"/>
  <c r="AK74" i="3"/>
  <c r="AR74" i="3"/>
  <c r="Z74" i="3"/>
  <c r="AF74" i="3"/>
  <c r="B75" i="3"/>
  <c r="CI75" i="3" s="1"/>
  <c r="AO74" i="3"/>
  <c r="AP74" i="3" s="1"/>
  <c r="AN74" i="3"/>
  <c r="AV74" i="3" s="1"/>
  <c r="BE74" i="3"/>
  <c r="BB74" i="3"/>
  <c r="BP74" i="3"/>
  <c r="I79" i="6"/>
  <c r="CE72" i="3"/>
  <c r="I71" i="3"/>
  <c r="L76" i="6" l="1"/>
  <c r="D76" i="6"/>
  <c r="BZ74" i="3"/>
  <c r="BC74" i="3"/>
  <c r="U74" i="3"/>
  <c r="BA74" i="3" s="1"/>
  <c r="CB74" i="3" s="1"/>
  <c r="F79" i="6"/>
  <c r="CC74" i="3"/>
  <c r="AZ74" i="3"/>
  <c r="J77" i="6"/>
  <c r="H73" i="3"/>
  <c r="I72" i="3"/>
  <c r="P74" i="3"/>
  <c r="AY74" i="3" s="1"/>
  <c r="AU73" i="3"/>
  <c r="CL74" i="3"/>
  <c r="BF74" i="3"/>
  <c r="H79" i="6"/>
  <c r="C79" i="6"/>
  <c r="CK75" i="3"/>
  <c r="N74" i="3"/>
  <c r="AW74" i="3" s="1"/>
  <c r="E79" i="6"/>
  <c r="E75" i="3"/>
  <c r="B80" i="6"/>
  <c r="AC75" i="3"/>
  <c r="A75" i="3"/>
  <c r="D75" i="3"/>
  <c r="Y75" i="3" s="1"/>
  <c r="C75" i="3"/>
  <c r="CF71" i="3"/>
  <c r="CG71" i="3" s="1"/>
  <c r="CM75" i="3" l="1"/>
  <c r="CN75" i="3"/>
  <c r="O80" i="6" s="1"/>
  <c r="L75" i="3"/>
  <c r="BI74" i="3"/>
  <c r="CA74" i="3"/>
  <c r="K77" i="6"/>
  <c r="AT73" i="3"/>
  <c r="AS73" i="3"/>
  <c r="BP75" i="3"/>
  <c r="I80" i="6"/>
  <c r="J75" i="3"/>
  <c r="G75" i="3"/>
  <c r="AL74" i="3" s="1"/>
  <c r="BU75" i="3"/>
  <c r="W75" i="3"/>
  <c r="G80" i="6" s="1"/>
  <c r="BT75" i="3"/>
  <c r="BO75" i="3"/>
  <c r="B76" i="3"/>
  <c r="CI76" i="3" s="1"/>
  <c r="BJ75" i="3"/>
  <c r="BY75" i="3" s="1"/>
  <c r="AK75" i="3"/>
  <c r="S75" i="3"/>
  <c r="AR75" i="3"/>
  <c r="AM75" i="3"/>
  <c r="AI75" i="3"/>
  <c r="BN75" i="3"/>
  <c r="BX75" i="3" s="1"/>
  <c r="BK75" i="3"/>
  <c r="BW75" i="3" s="1"/>
  <c r="Z75" i="3"/>
  <c r="A80" i="6"/>
  <c r="AH75" i="3"/>
  <c r="AJ75" i="3"/>
  <c r="AF75" i="3"/>
  <c r="AO75" i="3"/>
  <c r="AP75" i="3" s="1"/>
  <c r="BV75" i="3"/>
  <c r="AG75" i="3"/>
  <c r="BL75" i="3"/>
  <c r="BS75" i="3"/>
  <c r="BM75" i="3"/>
  <c r="AN75" i="3"/>
  <c r="AV75" i="3" s="1"/>
  <c r="BE75" i="3"/>
  <c r="AD75" i="3"/>
  <c r="BQ75" i="3" s="1"/>
  <c r="AA75" i="3"/>
  <c r="BG75" i="3" s="1"/>
  <c r="X75" i="3"/>
  <c r="BD75" i="3" s="1"/>
  <c r="R75" i="3"/>
  <c r="U75" i="3" s="1"/>
  <c r="BA75" i="3" s="1"/>
  <c r="O75" i="3"/>
  <c r="AX75" i="3" s="1"/>
  <c r="AE75" i="3"/>
  <c r="BR75" i="3" s="1"/>
  <c r="Q75" i="3"/>
  <c r="V75" i="3" s="1"/>
  <c r="BB75" i="3" s="1"/>
  <c r="AB75" i="3"/>
  <c r="CF72" i="3"/>
  <c r="CJ72" i="3" s="1"/>
  <c r="N76" i="6" s="1"/>
  <c r="P76" i="6" s="1"/>
  <c r="CJ71" i="3"/>
  <c r="N75" i="6" s="1"/>
  <c r="P75" i="6" s="1"/>
  <c r="BZ75" i="3" l="1"/>
  <c r="CB75" i="3"/>
  <c r="CL75" i="3"/>
  <c r="CD73" i="3"/>
  <c r="CE73" i="3"/>
  <c r="CG72" i="3"/>
  <c r="CH75" i="3"/>
  <c r="E80" i="6"/>
  <c r="N75" i="3"/>
  <c r="AW75" i="3" s="1"/>
  <c r="BH75" i="3"/>
  <c r="CC75" i="3" s="1"/>
  <c r="BC75" i="3"/>
  <c r="L77" i="6"/>
  <c r="D77" i="6"/>
  <c r="P75" i="3"/>
  <c r="AY75" i="3" s="1"/>
  <c r="T75" i="3"/>
  <c r="BI75" i="3" s="1"/>
  <c r="AU74" i="3"/>
  <c r="H74" i="3"/>
  <c r="J79" i="6"/>
  <c r="E76" i="3"/>
  <c r="B81" i="6"/>
  <c r="C76" i="3"/>
  <c r="D76" i="3"/>
  <c r="AC76" i="3"/>
  <c r="A76" i="3"/>
  <c r="C80" i="6"/>
  <c r="CK76" i="3"/>
  <c r="AZ75" i="3"/>
  <c r="BF75" i="3"/>
  <c r="H80" i="6"/>
  <c r="CN76" i="3" l="1"/>
  <c r="L76" i="3"/>
  <c r="CM76" i="3"/>
  <c r="O81" i="6"/>
  <c r="CA75" i="3"/>
  <c r="K79" i="6"/>
  <c r="L79" i="6" s="1"/>
  <c r="J80" i="6"/>
  <c r="H75" i="3"/>
  <c r="I73" i="3"/>
  <c r="F80" i="6"/>
  <c r="AT74" i="3"/>
  <c r="AS74" i="3"/>
  <c r="AU75" i="3"/>
  <c r="J76" i="3"/>
  <c r="G76" i="3"/>
  <c r="AL75" i="3" s="1"/>
  <c r="BU76" i="3"/>
  <c r="AG76" i="3"/>
  <c r="BO76" i="3"/>
  <c r="B77" i="3"/>
  <c r="CI77" i="3" s="1"/>
  <c r="Z76" i="3"/>
  <c r="H81" i="6" s="1"/>
  <c r="AO76" i="3"/>
  <c r="AP76" i="3" s="1"/>
  <c r="AK76" i="3"/>
  <c r="W76" i="3"/>
  <c r="AF76" i="3"/>
  <c r="BL76" i="3"/>
  <c r="A81" i="6"/>
  <c r="BT76" i="3"/>
  <c r="S76" i="3"/>
  <c r="T76" i="3" s="1"/>
  <c r="F81" i="6" s="1"/>
  <c r="BN76" i="3"/>
  <c r="BX76" i="3" s="1"/>
  <c r="BV76" i="3"/>
  <c r="AR76" i="3"/>
  <c r="AM76" i="3"/>
  <c r="AI76" i="3"/>
  <c r="BS76" i="3"/>
  <c r="AH76" i="3"/>
  <c r="AJ76" i="3"/>
  <c r="BM76" i="3"/>
  <c r="BJ76" i="3"/>
  <c r="BY76" i="3" s="1"/>
  <c r="CH76" i="3"/>
  <c r="U76" i="3"/>
  <c r="BA76" i="3" s="1"/>
  <c r="BP76" i="3"/>
  <c r="I81" i="6"/>
  <c r="AE76" i="3"/>
  <c r="BR76" i="3" s="1"/>
  <c r="Y76" i="3"/>
  <c r="BE76" i="3" s="1"/>
  <c r="Q76" i="3"/>
  <c r="V76" i="3" s="1"/>
  <c r="BB76" i="3" s="1"/>
  <c r="P76" i="3"/>
  <c r="AY76" i="3" s="1"/>
  <c r="AB76" i="3"/>
  <c r="AD76" i="3"/>
  <c r="BQ76" i="3" s="1"/>
  <c r="AA76" i="3"/>
  <c r="BG76" i="3" s="1"/>
  <c r="X76" i="3"/>
  <c r="BD76" i="3" s="1"/>
  <c r="R76" i="3"/>
  <c r="O76" i="3"/>
  <c r="AX76" i="3" s="1"/>
  <c r="D79" i="6" l="1"/>
  <c r="AN76" i="3"/>
  <c r="AV76" i="3" s="1"/>
  <c r="BF76" i="3"/>
  <c r="BZ76" i="3"/>
  <c r="BI76" i="3"/>
  <c r="BH76" i="3"/>
  <c r="CC76" i="3" s="1"/>
  <c r="BK76" i="3"/>
  <c r="BW76" i="3" s="1"/>
  <c r="CF73" i="3"/>
  <c r="CB76" i="3"/>
  <c r="CD74" i="3"/>
  <c r="CE74" i="3"/>
  <c r="I74" i="3" s="1"/>
  <c r="K80" i="6"/>
  <c r="AT75" i="3"/>
  <c r="AS75" i="3"/>
  <c r="AZ76" i="3"/>
  <c r="N76" i="3"/>
  <c r="E81" i="6"/>
  <c r="BC76" i="3"/>
  <c r="G81" i="6"/>
  <c r="C81" i="6"/>
  <c r="CK77" i="3"/>
  <c r="CL76" i="3"/>
  <c r="E77" i="3"/>
  <c r="D77" i="3"/>
  <c r="C77" i="3"/>
  <c r="AC77" i="3"/>
  <c r="B82" i="6"/>
  <c r="A77" i="3"/>
  <c r="CM77" i="3" l="1"/>
  <c r="L77" i="3"/>
  <c r="CN77" i="3"/>
  <c r="O82" i="6" s="1"/>
  <c r="CD75" i="3"/>
  <c r="CA76" i="3"/>
  <c r="CE75" i="3"/>
  <c r="I75" i="3" s="1"/>
  <c r="CG73" i="3"/>
  <c r="CJ73" i="3"/>
  <c r="N77" i="6" s="1"/>
  <c r="P77" i="6" s="1"/>
  <c r="CF74" i="3"/>
  <c r="AW76" i="3"/>
  <c r="L80" i="6"/>
  <c r="D80" i="6"/>
  <c r="BP77" i="3"/>
  <c r="I82" i="6"/>
  <c r="AD77" i="3"/>
  <c r="BQ77" i="3" s="1"/>
  <c r="X77" i="3"/>
  <c r="BD77" i="3" s="1"/>
  <c r="AA77" i="3"/>
  <c r="BG77" i="3" s="1"/>
  <c r="R77" i="3"/>
  <c r="U77" i="3" s="1"/>
  <c r="BA77" i="3" s="1"/>
  <c r="O77" i="3"/>
  <c r="AX77" i="3" s="1"/>
  <c r="AE77" i="3"/>
  <c r="BR77" i="3" s="1"/>
  <c r="Q77" i="3"/>
  <c r="V77" i="3" s="1"/>
  <c r="Y77" i="3"/>
  <c r="AB77" i="3"/>
  <c r="J77" i="3"/>
  <c r="G77" i="3"/>
  <c r="AL76" i="3" s="1"/>
  <c r="AR77" i="3"/>
  <c r="AM77" i="3"/>
  <c r="B78" i="3"/>
  <c r="CI78" i="3" s="1"/>
  <c r="AH77" i="3"/>
  <c r="AJ77" i="3"/>
  <c r="BL77" i="3"/>
  <c r="BV77" i="3"/>
  <c r="BT77" i="3"/>
  <c r="BU77" i="3"/>
  <c r="Z77" i="3"/>
  <c r="AG77" i="3"/>
  <c r="BN77" i="3"/>
  <c r="BO77" i="3"/>
  <c r="BX77" i="3" s="1"/>
  <c r="BS77" i="3"/>
  <c r="BM77" i="3"/>
  <c r="A82" i="6"/>
  <c r="AK77" i="3"/>
  <c r="W77" i="3"/>
  <c r="CH77" i="3"/>
  <c r="AI77" i="3"/>
  <c r="BJ77" i="3"/>
  <c r="BY77" i="3" s="1"/>
  <c r="AF77" i="3"/>
  <c r="S77" i="3"/>
  <c r="T77" i="3" s="1"/>
  <c r="BB77" i="3"/>
  <c r="BE77" i="3"/>
  <c r="BZ77" i="3" l="1"/>
  <c r="AN77" i="3"/>
  <c r="BK77" i="3"/>
  <c r="BW77" i="3" s="1"/>
  <c r="F82" i="6"/>
  <c r="AZ77" i="3"/>
  <c r="BI77" i="3"/>
  <c r="BH77" i="3"/>
  <c r="CC77" i="3" s="1"/>
  <c r="CG74" i="3"/>
  <c r="CJ74" i="3"/>
  <c r="N79" i="6" s="1"/>
  <c r="P79" i="6" s="1"/>
  <c r="CF75" i="3"/>
  <c r="P77" i="3"/>
  <c r="AY77" i="3" s="1"/>
  <c r="CB77" i="3"/>
  <c r="AO77" i="3"/>
  <c r="AP77" i="3" s="1"/>
  <c r="J81" i="6"/>
  <c r="H76" i="3"/>
  <c r="AU76" i="3"/>
  <c r="E78" i="3"/>
  <c r="B83" i="6"/>
  <c r="D78" i="3"/>
  <c r="C78" i="3"/>
  <c r="AC78" i="3"/>
  <c r="A78" i="3"/>
  <c r="N77" i="3"/>
  <c r="E82" i="6"/>
  <c r="BC77" i="3"/>
  <c r="G82" i="6"/>
  <c r="CL77" i="3"/>
  <c r="BF77" i="3"/>
  <c r="H82" i="6"/>
  <c r="C82" i="6"/>
  <c r="CK78" i="3"/>
  <c r="L78" i="3" l="1"/>
  <c r="CN78" i="3"/>
  <c r="CM78" i="3"/>
  <c r="AV77" i="3"/>
  <c r="K81" i="6"/>
  <c r="AS76" i="3"/>
  <c r="AT76" i="3"/>
  <c r="CG75" i="3"/>
  <c r="CJ75" i="3"/>
  <c r="N80" i="6" s="1"/>
  <c r="P80" i="6" s="1"/>
  <c r="CA77" i="3"/>
  <c r="AW77" i="3"/>
  <c r="A83" i="6"/>
  <c r="J78" i="3"/>
  <c r="G78" i="3"/>
  <c r="AL77" i="3" s="1"/>
  <c r="AK78" i="3"/>
  <c r="Z78" i="3"/>
  <c r="BJ78" i="3"/>
  <c r="BY78" i="3" s="1"/>
  <c r="AN78" i="3"/>
  <c r="AM78" i="3"/>
  <c r="S78" i="3"/>
  <c r="T78" i="3" s="1"/>
  <c r="AI78" i="3"/>
  <c r="W78" i="3"/>
  <c r="G83" i="6" s="1"/>
  <c r="BL78" i="3"/>
  <c r="BS78" i="3"/>
  <c r="AH78" i="3"/>
  <c r="B79" i="3"/>
  <c r="CI79" i="3" s="1"/>
  <c r="BO78" i="3"/>
  <c r="BT78" i="3"/>
  <c r="AJ78" i="3"/>
  <c r="AF78" i="3"/>
  <c r="BN78" i="3"/>
  <c r="BK78" i="3"/>
  <c r="BW78" i="3" s="1"/>
  <c r="BU78" i="3"/>
  <c r="BV78" i="3"/>
  <c r="AG78" i="3"/>
  <c r="AR78" i="3"/>
  <c r="BM78" i="3"/>
  <c r="BP78" i="3"/>
  <c r="I83" i="6"/>
  <c r="AD78" i="3"/>
  <c r="BQ78" i="3" s="1"/>
  <c r="AA78" i="3"/>
  <c r="BG78" i="3" s="1"/>
  <c r="X78" i="3"/>
  <c r="BD78" i="3" s="1"/>
  <c r="R78" i="3"/>
  <c r="U78" i="3" s="1"/>
  <c r="BA78" i="3" s="1"/>
  <c r="O78" i="3"/>
  <c r="AX78" i="3" s="1"/>
  <c r="AE78" i="3"/>
  <c r="BR78" i="3" s="1"/>
  <c r="Y78" i="3"/>
  <c r="BE78" i="3" s="1"/>
  <c r="Q78" i="3"/>
  <c r="V78" i="3" s="1"/>
  <c r="BB78" i="3" s="1"/>
  <c r="AB78" i="3"/>
  <c r="BH78" i="3" s="1"/>
  <c r="O83" i="6" l="1"/>
  <c r="AU77" i="3"/>
  <c r="BZ78" i="3"/>
  <c r="CH78" i="3"/>
  <c r="AO78" i="3"/>
  <c r="AP78" i="3" s="1"/>
  <c r="CB78" i="3"/>
  <c r="CC78" i="3"/>
  <c r="BX78" i="3"/>
  <c r="BI78" i="3"/>
  <c r="BC78" i="3"/>
  <c r="E83" i="6"/>
  <c r="N78" i="3"/>
  <c r="P78" i="3"/>
  <c r="AY78" i="3" s="1"/>
  <c r="J82" i="6"/>
  <c r="H77" i="3"/>
  <c r="CE76" i="3"/>
  <c r="CD76" i="3"/>
  <c r="L81" i="6"/>
  <c r="D81" i="6"/>
  <c r="BF78" i="3"/>
  <c r="H83" i="6"/>
  <c r="AZ78" i="3"/>
  <c r="CA78" i="3" s="1"/>
  <c r="F83" i="6"/>
  <c r="E79" i="3"/>
  <c r="B84" i="6"/>
  <c r="C79" i="3"/>
  <c r="D79" i="3"/>
  <c r="Q79" i="3" s="1"/>
  <c r="A79" i="3"/>
  <c r="AC79" i="3"/>
  <c r="CL78" i="3"/>
  <c r="C83" i="6"/>
  <c r="CK79" i="3"/>
  <c r="CN79" i="3" l="1"/>
  <c r="L79" i="3"/>
  <c r="CM79" i="3"/>
  <c r="AV78" i="3"/>
  <c r="I76" i="3"/>
  <c r="AW78" i="3"/>
  <c r="AU78" i="3" s="1"/>
  <c r="CF76" i="3"/>
  <c r="J83" i="6"/>
  <c r="H78" i="3"/>
  <c r="K82" i="6"/>
  <c r="AT77" i="3"/>
  <c r="AS77" i="3"/>
  <c r="BP79" i="3"/>
  <c r="I84" i="6"/>
  <c r="J79" i="3"/>
  <c r="A84" i="6"/>
  <c r="G79" i="3"/>
  <c r="AL78" i="3" s="1"/>
  <c r="AM79" i="3"/>
  <c r="B80" i="3"/>
  <c r="CI80" i="3" s="1"/>
  <c r="BJ79" i="3"/>
  <c r="BY79" i="3" s="1"/>
  <c r="BM79" i="3"/>
  <c r="AJ79" i="3"/>
  <c r="S79" i="3"/>
  <c r="BO79" i="3"/>
  <c r="BU79" i="3"/>
  <c r="AG79" i="3"/>
  <c r="W79" i="3"/>
  <c r="BT79" i="3"/>
  <c r="AN79" i="3"/>
  <c r="AK79" i="3"/>
  <c r="BF79" i="3"/>
  <c r="BN79" i="3"/>
  <c r="AF79" i="3"/>
  <c r="Z79" i="3"/>
  <c r="H84" i="6" s="1"/>
  <c r="AR79" i="3"/>
  <c r="BV79" i="3"/>
  <c r="AI79" i="3"/>
  <c r="AH79" i="3"/>
  <c r="BL79" i="3"/>
  <c r="BS79" i="3"/>
  <c r="CH79" i="3"/>
  <c r="T79" i="3"/>
  <c r="F84" i="6" s="1"/>
  <c r="V79" i="3"/>
  <c r="BB79" i="3" s="1"/>
  <c r="Y79" i="3"/>
  <c r="BE79" i="3" s="1"/>
  <c r="P79" i="3"/>
  <c r="AY79" i="3" s="1"/>
  <c r="AE79" i="3"/>
  <c r="BR79" i="3" s="1"/>
  <c r="AB79" i="3"/>
  <c r="AD79" i="3"/>
  <c r="BQ79" i="3" s="1"/>
  <c r="AA79" i="3"/>
  <c r="BG79" i="3" s="1"/>
  <c r="X79" i="3"/>
  <c r="BD79" i="3" s="1"/>
  <c r="R79" i="3"/>
  <c r="U79" i="3" s="1"/>
  <c r="BA79" i="3" s="1"/>
  <c r="O84" i="6" l="1"/>
  <c r="CB79" i="3"/>
  <c r="BX79" i="3"/>
  <c r="BZ79" i="3"/>
  <c r="BK79" i="3"/>
  <c r="BW79" i="3" s="1"/>
  <c r="L82" i="6"/>
  <c r="D82" i="6"/>
  <c r="AZ79" i="3"/>
  <c r="BI79" i="3"/>
  <c r="BH79" i="3"/>
  <c r="CC79" i="3" s="1"/>
  <c r="AO79" i="3"/>
  <c r="AP79" i="3" s="1"/>
  <c r="CJ76" i="3"/>
  <c r="N81" i="6" s="1"/>
  <c r="P81" i="6" s="1"/>
  <c r="CG76" i="3"/>
  <c r="O79" i="3"/>
  <c r="AX79" i="3" s="1"/>
  <c r="K83" i="6"/>
  <c r="AT78" i="3"/>
  <c r="AS78" i="3"/>
  <c r="CE77" i="3"/>
  <c r="CD77" i="3"/>
  <c r="C84" i="6"/>
  <c r="CK80" i="3"/>
  <c r="E80" i="3"/>
  <c r="B85" i="6"/>
  <c r="C80" i="3"/>
  <c r="D80" i="3"/>
  <c r="A80" i="3"/>
  <c r="AC80" i="3"/>
  <c r="CL79" i="3"/>
  <c r="BC79" i="3"/>
  <c r="G84" i="6"/>
  <c r="N79" i="3"/>
  <c r="E84" i="6"/>
  <c r="CN80" i="3" l="1"/>
  <c r="L80" i="3"/>
  <c r="CM80" i="3"/>
  <c r="O85" i="6" s="1"/>
  <c r="I77" i="3"/>
  <c r="AV79" i="3"/>
  <c r="AW79" i="3"/>
  <c r="CE78" i="3"/>
  <c r="CD78" i="3"/>
  <c r="L83" i="6"/>
  <c r="D83" i="6"/>
  <c r="CA79" i="3"/>
  <c r="CF77" i="3"/>
  <c r="Q80" i="3"/>
  <c r="Y80" i="3"/>
  <c r="AE80" i="3"/>
  <c r="BR80" i="3" s="1"/>
  <c r="AB80" i="3"/>
  <c r="AD80" i="3"/>
  <c r="BQ80" i="3" s="1"/>
  <c r="X80" i="3"/>
  <c r="AA80" i="3"/>
  <c r="R80" i="3"/>
  <c r="O80" i="3" s="1"/>
  <c r="AX80" i="3" s="1"/>
  <c r="BP80" i="3"/>
  <c r="I85" i="6"/>
  <c r="J80" i="3"/>
  <c r="A85" i="6"/>
  <c r="G80" i="3"/>
  <c r="AL79" i="3" s="1"/>
  <c r="W80" i="3"/>
  <c r="G85" i="6" s="1"/>
  <c r="BC80" i="3"/>
  <c r="BN80" i="3"/>
  <c r="BU80" i="3"/>
  <c r="CH80" i="3"/>
  <c r="S80" i="3"/>
  <c r="BJ80" i="3"/>
  <c r="BY80" i="3" s="1"/>
  <c r="BT80" i="3"/>
  <c r="AJ80" i="3"/>
  <c r="AN80" i="3"/>
  <c r="AH80" i="3"/>
  <c r="BL80" i="3"/>
  <c r="AR80" i="3"/>
  <c r="AG80" i="3"/>
  <c r="AK80" i="3"/>
  <c r="B81" i="3"/>
  <c r="CI81" i="3" s="1"/>
  <c r="BS80" i="3"/>
  <c r="BM80" i="3"/>
  <c r="BZ80" i="3" s="1"/>
  <c r="AM80" i="3"/>
  <c r="BV80" i="3"/>
  <c r="AI80" i="3"/>
  <c r="BO80" i="3"/>
  <c r="BX80" i="3" s="1"/>
  <c r="BK80" i="3"/>
  <c r="BW80" i="3" s="1"/>
  <c r="Z80" i="3"/>
  <c r="AF80" i="3"/>
  <c r="T80" i="3"/>
  <c r="F85" i="6" s="1"/>
  <c r="BG80" i="3"/>
  <c r="BD80" i="3"/>
  <c r="V80" i="3"/>
  <c r="BB80" i="3" s="1"/>
  <c r="BE80" i="3"/>
  <c r="AU79" i="3" l="1"/>
  <c r="AZ80" i="3"/>
  <c r="AO80" i="3"/>
  <c r="AP80" i="3" s="1"/>
  <c r="CL80" i="3"/>
  <c r="AV80" i="3"/>
  <c r="U80" i="3"/>
  <c r="BA80" i="3" s="1"/>
  <c r="CB80" i="3" s="1"/>
  <c r="P80" i="3"/>
  <c r="AY80" i="3" s="1"/>
  <c r="I78" i="3"/>
  <c r="CG77" i="3"/>
  <c r="CJ77" i="3"/>
  <c r="N82" i="6" s="1"/>
  <c r="P82" i="6" s="1"/>
  <c r="BH80" i="3"/>
  <c r="CC80" i="3" s="1"/>
  <c r="J84" i="6"/>
  <c r="H79" i="3"/>
  <c r="B86" i="6"/>
  <c r="E81" i="3"/>
  <c r="D81" i="3"/>
  <c r="C81" i="3"/>
  <c r="AC81" i="3"/>
  <c r="A81" i="3"/>
  <c r="C85" i="6"/>
  <c r="CK81" i="3"/>
  <c r="N80" i="3"/>
  <c r="E85" i="6"/>
  <c r="BF80" i="3"/>
  <c r="CA80" i="3" s="1"/>
  <c r="H85" i="6"/>
  <c r="L81" i="3" l="1"/>
  <c r="CN81" i="3"/>
  <c r="CM81" i="3"/>
  <c r="O86" i="6" s="1"/>
  <c r="BI80" i="3"/>
  <c r="J85" i="6"/>
  <c r="AS79" i="3"/>
  <c r="AT79" i="3"/>
  <c r="AW80" i="3"/>
  <c r="AU80" i="3" s="1"/>
  <c r="K84" i="6"/>
  <c r="H80" i="3"/>
  <c r="CF78" i="3"/>
  <c r="A86" i="6"/>
  <c r="J81" i="3"/>
  <c r="G81" i="3"/>
  <c r="AL80" i="3" s="1"/>
  <c r="AH81" i="3"/>
  <c r="AG81" i="3"/>
  <c r="AF81" i="3"/>
  <c r="BJ81" i="3"/>
  <c r="BY81" i="3" s="1"/>
  <c r="BV81" i="3"/>
  <c r="AN81" i="3"/>
  <c r="BN81" i="3"/>
  <c r="BS81" i="3"/>
  <c r="BT81" i="3"/>
  <c r="B82" i="3"/>
  <c r="CI82" i="3" s="1"/>
  <c r="AI81" i="3"/>
  <c r="BU81" i="3"/>
  <c r="Z81" i="3"/>
  <c r="S81" i="3"/>
  <c r="T81" i="3" s="1"/>
  <c r="F86" i="6" s="1"/>
  <c r="BO81" i="3"/>
  <c r="AJ81" i="3"/>
  <c r="AK81" i="3"/>
  <c r="W81" i="3"/>
  <c r="AR81" i="3"/>
  <c r="BM81" i="3"/>
  <c r="AM81" i="3"/>
  <c r="BL81" i="3"/>
  <c r="BP81" i="3"/>
  <c r="I86" i="6"/>
  <c r="AD81" i="3"/>
  <c r="BQ81" i="3" s="1"/>
  <c r="AA81" i="3"/>
  <c r="BG81" i="3" s="1"/>
  <c r="X81" i="3"/>
  <c r="BD81" i="3" s="1"/>
  <c r="R81" i="3"/>
  <c r="O81" i="3" s="1"/>
  <c r="AX81" i="3" s="1"/>
  <c r="Q81" i="3"/>
  <c r="V81" i="3" s="1"/>
  <c r="BB81" i="3" s="1"/>
  <c r="P81" i="3"/>
  <c r="AY81" i="3" s="1"/>
  <c r="Y81" i="3"/>
  <c r="BE81" i="3" s="1"/>
  <c r="AE81" i="3"/>
  <c r="BR81" i="3" s="1"/>
  <c r="AB81" i="3"/>
  <c r="BH81" i="3" s="1"/>
  <c r="BX81" i="3" l="1"/>
  <c r="K85" i="6"/>
  <c r="L85" i="6" s="1"/>
  <c r="CC81" i="3"/>
  <c r="AO81" i="3"/>
  <c r="AP81" i="3" s="1"/>
  <c r="CH81" i="3"/>
  <c r="BZ81" i="3"/>
  <c r="U81" i="3"/>
  <c r="BA81" i="3" s="1"/>
  <c r="CB81" i="3" s="1"/>
  <c r="AZ81" i="3"/>
  <c r="BK81" i="3"/>
  <c r="BW81" i="3" s="1"/>
  <c r="CJ78" i="3"/>
  <c r="N83" i="6" s="1"/>
  <c r="P83" i="6" s="1"/>
  <c r="CG78" i="3"/>
  <c r="AV81" i="3"/>
  <c r="AT80" i="3"/>
  <c r="AS80" i="3"/>
  <c r="L84" i="6"/>
  <c r="D84" i="6"/>
  <c r="CE79" i="3"/>
  <c r="CD79" i="3"/>
  <c r="I79" i="3" s="1"/>
  <c r="D85" i="6"/>
  <c r="CL81" i="3"/>
  <c r="B87" i="6"/>
  <c r="E82" i="3"/>
  <c r="C82" i="3"/>
  <c r="D82" i="3"/>
  <c r="AC82" i="3"/>
  <c r="A82" i="3"/>
  <c r="N81" i="3"/>
  <c r="E86" i="6"/>
  <c r="C86" i="6"/>
  <c r="CK82" i="3"/>
  <c r="BF81" i="3"/>
  <c r="H86" i="6"/>
  <c r="BC81" i="3"/>
  <c r="G86" i="6"/>
  <c r="CN82" i="3" l="1"/>
  <c r="L82" i="3"/>
  <c r="CM82" i="3"/>
  <c r="BI81" i="3"/>
  <c r="CF79" i="3"/>
  <c r="AW81" i="3"/>
  <c r="CE80" i="3"/>
  <c r="CD80" i="3"/>
  <c r="CA81" i="3"/>
  <c r="AU81" i="3" s="1"/>
  <c r="BP82" i="3"/>
  <c r="I87" i="6"/>
  <c r="Q82" i="3"/>
  <c r="Y82" i="3"/>
  <c r="AE82" i="3"/>
  <c r="BR82" i="3" s="1"/>
  <c r="AB82" i="3"/>
  <c r="AD82" i="3"/>
  <c r="BQ82" i="3" s="1"/>
  <c r="X82" i="3"/>
  <c r="AA82" i="3"/>
  <c r="R82" i="3"/>
  <c r="U82" i="3" s="1"/>
  <c r="BA82" i="3" s="1"/>
  <c r="A87" i="6"/>
  <c r="J82" i="3"/>
  <c r="G82" i="3"/>
  <c r="AL81" i="3" s="1"/>
  <c r="BV82" i="3"/>
  <c r="AM82" i="3"/>
  <c r="S82" i="3"/>
  <c r="T82" i="3" s="1"/>
  <c r="BJ82" i="3"/>
  <c r="BY82" i="3" s="1"/>
  <c r="Z82" i="3"/>
  <c r="AF82" i="3"/>
  <c r="BN82" i="3"/>
  <c r="BS82" i="3"/>
  <c r="AH82" i="3"/>
  <c r="AJ82" i="3"/>
  <c r="BM82" i="3"/>
  <c r="AI82" i="3"/>
  <c r="BL82" i="3"/>
  <c r="BZ82" i="3" s="1"/>
  <c r="BU82" i="3"/>
  <c r="AR82" i="3"/>
  <c r="AG82" i="3"/>
  <c r="B83" i="3"/>
  <c r="CI83" i="3" s="1"/>
  <c r="AK82" i="3"/>
  <c r="BT82" i="3"/>
  <c r="AN82" i="3"/>
  <c r="BO82" i="3"/>
  <c r="BX82" i="3" s="1"/>
  <c r="W82" i="3"/>
  <c r="G87" i="6" s="1"/>
  <c r="BG82" i="3"/>
  <c r="BD82" i="3"/>
  <c r="V82" i="3"/>
  <c r="BB82" i="3" s="1"/>
  <c r="BE82" i="3"/>
  <c r="O87" i="6" l="1"/>
  <c r="BC82" i="3"/>
  <c r="BK82" i="3"/>
  <c r="BW82" i="3" s="1"/>
  <c r="F87" i="6"/>
  <c r="AZ82" i="3"/>
  <c r="CB82" i="3"/>
  <c r="P82" i="3"/>
  <c r="AY82" i="3" s="1"/>
  <c r="AO82" i="3"/>
  <c r="AP82" i="3" s="1"/>
  <c r="CH82" i="3"/>
  <c r="E87" i="6"/>
  <c r="N82" i="3"/>
  <c r="BI82" i="3"/>
  <c r="BH82" i="3"/>
  <c r="CC82" i="3" s="1"/>
  <c r="J86" i="6"/>
  <c r="H81" i="3"/>
  <c r="O82" i="3"/>
  <c r="AX82" i="3" s="1"/>
  <c r="I80" i="3"/>
  <c r="CG79" i="3"/>
  <c r="CJ79" i="3"/>
  <c r="N84" i="6" s="1"/>
  <c r="P84" i="6" s="1"/>
  <c r="E83" i="3"/>
  <c r="B88" i="6"/>
  <c r="D83" i="3"/>
  <c r="C83" i="3"/>
  <c r="AC83" i="3"/>
  <c r="A83" i="3"/>
  <c r="CL82" i="3"/>
  <c r="BF82" i="3"/>
  <c r="H87" i="6"/>
  <c r="C87" i="6"/>
  <c r="CK83" i="3"/>
  <c r="CN83" i="3" l="1"/>
  <c r="L83" i="3"/>
  <c r="CM83" i="3"/>
  <c r="CA82" i="3"/>
  <c r="J87" i="6" s="1"/>
  <c r="H82" i="3"/>
  <c r="CF80" i="3"/>
  <c r="AS81" i="3"/>
  <c r="AT81" i="3"/>
  <c r="K86" i="6"/>
  <c r="AW82" i="3"/>
  <c r="AV82" i="3"/>
  <c r="J83" i="3"/>
  <c r="A88" i="6"/>
  <c r="G83" i="3"/>
  <c r="AL82" i="3" s="1"/>
  <c r="AR83" i="3"/>
  <c r="Z83" i="3"/>
  <c r="AN83" i="3"/>
  <c r="BL83" i="3"/>
  <c r="AI83" i="3"/>
  <c r="W83" i="3"/>
  <c r="S83" i="3"/>
  <c r="BT83" i="3"/>
  <c r="AF83" i="3"/>
  <c r="B84" i="3"/>
  <c r="CI84" i="3" s="1"/>
  <c r="CI85" i="3" s="1"/>
  <c r="BV83" i="3"/>
  <c r="BU83" i="3"/>
  <c r="AK83" i="3"/>
  <c r="BO83" i="3"/>
  <c r="BS83" i="3"/>
  <c r="AM83" i="3"/>
  <c r="AJ83" i="3"/>
  <c r="BM83" i="3"/>
  <c r="BJ83" i="3"/>
  <c r="BY83" i="3" s="1"/>
  <c r="AL83" i="3"/>
  <c r="AH83" i="3"/>
  <c r="AG83" i="3"/>
  <c r="BN83" i="3"/>
  <c r="AO83" i="3"/>
  <c r="AP83" i="3" s="1"/>
  <c r="T83" i="3"/>
  <c r="F88" i="6" s="1"/>
  <c r="CH83" i="3"/>
  <c r="AD83" i="3"/>
  <c r="BQ83" i="3" s="1"/>
  <c r="AA83" i="3"/>
  <c r="BG83" i="3" s="1"/>
  <c r="X83" i="3"/>
  <c r="BD83" i="3" s="1"/>
  <c r="R83" i="3"/>
  <c r="U83" i="3" s="1"/>
  <c r="BA83" i="3" s="1"/>
  <c r="O83" i="3"/>
  <c r="AX83" i="3" s="1"/>
  <c r="Q83" i="3"/>
  <c r="V83" i="3" s="1"/>
  <c r="BB83" i="3" s="1"/>
  <c r="AE83" i="3"/>
  <c r="BR83" i="3" s="1"/>
  <c r="Y83" i="3"/>
  <c r="BE83" i="3" s="1"/>
  <c r="AB83" i="3"/>
  <c r="BH83" i="3" s="1"/>
  <c r="BP83" i="3"/>
  <c r="I88" i="6"/>
  <c r="O88" i="6" l="1"/>
  <c r="AU82" i="3"/>
  <c r="BX83" i="3"/>
  <c r="BK83" i="3"/>
  <c r="BW83" i="3" s="1"/>
  <c r="CC83" i="3"/>
  <c r="BZ83" i="3"/>
  <c r="AV83" i="3"/>
  <c r="K87" i="6"/>
  <c r="L87" i="6" s="1"/>
  <c r="CB83" i="3"/>
  <c r="P83" i="3"/>
  <c r="AY83" i="3" s="1"/>
  <c r="AZ83" i="3"/>
  <c r="CE81" i="3"/>
  <c r="CD81" i="3"/>
  <c r="I81" i="3" s="1"/>
  <c r="BI83" i="3"/>
  <c r="CG80" i="3"/>
  <c r="CJ80" i="3"/>
  <c r="N85" i="6" s="1"/>
  <c r="P85" i="6" s="1"/>
  <c r="AT82" i="3"/>
  <c r="AS82" i="3"/>
  <c r="L86" i="6"/>
  <c r="D86" i="6"/>
  <c r="D87" i="6"/>
  <c r="BF83" i="3"/>
  <c r="H88" i="6"/>
  <c r="N83" i="3"/>
  <c r="E88" i="6"/>
  <c r="BK84" i="3"/>
  <c r="N84" i="3"/>
  <c r="CE84" i="3" s="1"/>
  <c r="BJ84" i="3"/>
  <c r="BH84" i="3"/>
  <c r="AC84" i="3"/>
  <c r="BP84" i="3" s="1"/>
  <c r="BC83" i="3"/>
  <c r="G88" i="6"/>
  <c r="CK84" i="3"/>
  <c r="C88" i="6"/>
  <c r="CL83" i="3"/>
  <c r="CD84" i="3" l="1"/>
  <c r="CF81" i="3"/>
  <c r="CA83" i="3"/>
  <c r="AW83" i="3"/>
  <c r="CD82" i="3"/>
  <c r="CE82" i="3"/>
  <c r="J88" i="6" l="1"/>
  <c r="H83" i="3"/>
  <c r="AU83" i="3"/>
  <c r="CJ81" i="3"/>
  <c r="N86" i="6" s="1"/>
  <c r="P86" i="6" s="1"/>
  <c r="CG81" i="3"/>
  <c r="I82" i="3"/>
  <c r="CF82" i="3" s="1"/>
  <c r="CG82" i="3" l="1"/>
  <c r="CJ82" i="3"/>
  <c r="N87" i="6" s="1"/>
  <c r="P87" i="6" s="1"/>
  <c r="AS83" i="3"/>
  <c r="AT83" i="3"/>
  <c r="K88" i="6"/>
  <c r="CD83" i="3" l="1"/>
  <c r="CE83" i="3"/>
  <c r="L88" i="6"/>
  <c r="D88" i="6"/>
  <c r="I83" i="3" l="1"/>
  <c r="CF83" i="3" s="1"/>
  <c r="CJ83" i="3" s="1"/>
  <c r="N88" i="6" s="1"/>
  <c r="P88" i="6" s="1"/>
  <c r="CG83" i="3" l="1"/>
</calcChain>
</file>

<file path=xl/sharedStrings.xml><?xml version="1.0" encoding="utf-8"?>
<sst xmlns="http://schemas.openxmlformats.org/spreadsheetml/2006/main" count="294" uniqueCount="265">
  <si>
    <t>مشخصات بیمه نامه</t>
  </si>
  <si>
    <t>دارد</t>
  </si>
  <si>
    <t>بلی</t>
  </si>
  <si>
    <t>ماهانه</t>
  </si>
  <si>
    <t>سن بیمه شده دوم</t>
  </si>
  <si>
    <t>ندارد</t>
  </si>
  <si>
    <t>خیر</t>
  </si>
  <si>
    <t>سه ماهه</t>
  </si>
  <si>
    <t>سن بیمه شده اول</t>
  </si>
  <si>
    <t>سن بیمه شده سوم</t>
  </si>
  <si>
    <t>شش ماهه</t>
  </si>
  <si>
    <t>سالانه</t>
  </si>
  <si>
    <t>مدت بیمه نامه</t>
  </si>
  <si>
    <t>طبقه خطر بیمه شده اول</t>
  </si>
  <si>
    <t>طبقه خطر بیمه شده دوم</t>
  </si>
  <si>
    <t>طبقه خطر بیمه شده سوم</t>
  </si>
  <si>
    <t>مفروضات</t>
  </si>
  <si>
    <t>هزينه ها (غير يكجا)</t>
  </si>
  <si>
    <t>طبقه خطر</t>
  </si>
  <si>
    <t>نرخ پوشش حادثه</t>
  </si>
  <si>
    <t xml:space="preserve">نرخ پوشش غرامت </t>
  </si>
  <si>
    <t>نرخ پوشش هزينه هاي پزشکي</t>
  </si>
  <si>
    <t>سن</t>
  </si>
  <si>
    <t>ضریب پوشش معافیت</t>
  </si>
  <si>
    <t>نرخ افزايش حق بيمه</t>
  </si>
  <si>
    <t>نرخ افزايش سرمايه</t>
  </si>
  <si>
    <t>بيمه گري</t>
  </si>
  <si>
    <t>مدت بيمه نامه</t>
  </si>
  <si>
    <t>دفعات پرداخت حق بيمه در سال</t>
  </si>
  <si>
    <t>مبلغ سپرده ابتداي سال(ريال)</t>
  </si>
  <si>
    <t>نحوه پرداخت حق بيمه</t>
  </si>
  <si>
    <t>درصد عوارض</t>
  </si>
  <si>
    <t>حداقل سن امراض خاص</t>
  </si>
  <si>
    <t>حداکثر سن امراض خاص</t>
  </si>
  <si>
    <t>درصد ماليات</t>
  </si>
  <si>
    <t>حداكثر سرمايه فوت</t>
  </si>
  <si>
    <t>حداكثر سرمايه حادثه</t>
  </si>
  <si>
    <t>حداكثر سرمايه امراض</t>
  </si>
  <si>
    <t>حداکثر سرمايه نقص عضو</t>
  </si>
  <si>
    <t>سقف سرمايه هزينه پزشکي</t>
  </si>
  <si>
    <t>منظور نمودن پوششها در حق بيمه</t>
  </si>
  <si>
    <t>سرمايه هزينه پزشکي بیمه شده اول</t>
  </si>
  <si>
    <t>سرمايه امراض خاص بیمه شده اول</t>
  </si>
  <si>
    <t>سرمايه فوت به هر علت بیمه شده اول</t>
  </si>
  <si>
    <t>سرمايه نقص عضو بیمه شده اول</t>
  </si>
  <si>
    <t>سرمايه فوت در اثر حادثه بیمه شده اول</t>
  </si>
  <si>
    <t>بیمه شدگان فرعی</t>
  </si>
  <si>
    <t>سرمايه فوت به هر علت بیمه شده دوم</t>
  </si>
  <si>
    <t>سرمايه هزينه پزشکي بیمه شده دوم</t>
  </si>
  <si>
    <t>سرمايه نقص عضو بیمه شده دوم</t>
  </si>
  <si>
    <t>سرمايه فوت در اثر حادثه بیمه شده دوم</t>
  </si>
  <si>
    <t>سن و سال</t>
  </si>
  <si>
    <t xml:space="preserve">حق بيمه </t>
  </si>
  <si>
    <t>سرمايه ها</t>
  </si>
  <si>
    <t>هزينه ها</t>
  </si>
  <si>
    <t>حق بیمه پوشش هاي اضافي</t>
  </si>
  <si>
    <t>ماليات و عوارض</t>
  </si>
  <si>
    <t>اندوخته سرمايه گذاري و ارزش بازخريد</t>
  </si>
  <si>
    <t>سال</t>
  </si>
  <si>
    <t>جمع حق بیمه پوششهای اصلی سالانه</t>
  </si>
  <si>
    <t>خالص پس انداز سالانه</t>
  </si>
  <si>
    <t>مبلغ سپرده ابتداي سال</t>
  </si>
  <si>
    <t>بهره تقسيط</t>
  </si>
  <si>
    <t>نرخ بهره فني</t>
  </si>
  <si>
    <t>سرمايه فوت</t>
  </si>
  <si>
    <t>كارمزد</t>
  </si>
  <si>
    <t>هزينه بيمه گري</t>
  </si>
  <si>
    <t>هزينه اداري</t>
  </si>
  <si>
    <t>عوارض</t>
  </si>
  <si>
    <t xml:space="preserve">ماليات </t>
  </si>
  <si>
    <t xml:space="preserve">اندوخته سرمايه گذاري با سود تضميني </t>
  </si>
  <si>
    <t xml:space="preserve">ارزش بازخريد با سود تضميني </t>
  </si>
  <si>
    <t>dx</t>
  </si>
  <si>
    <t>lx</t>
  </si>
  <si>
    <t>qx</t>
  </si>
  <si>
    <t>age</t>
  </si>
  <si>
    <t>سرمايه فوت به هر علت بیمه شده سوم</t>
  </si>
  <si>
    <t>سرمايه هزينه پزشکي بیمه شده سوم</t>
  </si>
  <si>
    <t>سرمايه نقص عضو بیمه شده سوم</t>
  </si>
  <si>
    <t>سرمايه فوت در اثر حادثه بیمه شده سوم</t>
  </si>
  <si>
    <t>نسبت پرداخت کارمزد در سالهای بیمه ای</t>
  </si>
  <si>
    <t>سال بیمه ای</t>
  </si>
  <si>
    <t>حق بيمه</t>
  </si>
  <si>
    <t>مبلغ کارمزد</t>
  </si>
  <si>
    <t>جمع کل کارمزد</t>
  </si>
  <si>
    <t>اضافه نرخ پزشکی بیمه شده دوم</t>
  </si>
  <si>
    <t>اضافه نرخ پزشکی بیمه شده سوم</t>
  </si>
  <si>
    <t>اضافه نرخ پزشكي بیمه شده اول</t>
  </si>
  <si>
    <t xml:space="preserve">پوشش معافيت در صورت ازکار افتادگی بیمه گذار (بیمه شده اول) </t>
  </si>
  <si>
    <t xml:space="preserve">پوشش معافيت در صورت فوت بیمه گذار (بیمه شده اول) </t>
  </si>
  <si>
    <t>ضریب سالانه مستمری</t>
  </si>
  <si>
    <t xml:space="preserve">پوشش دریافت مستمری در صورت ازکار افتادگی بیمه گذار </t>
  </si>
  <si>
    <t>مبلغ حق بیمه سال اول</t>
  </si>
  <si>
    <t>درصد امراض خاص</t>
  </si>
  <si>
    <t>بیمه گذار و بیمه شده اول یکسانند؟</t>
  </si>
  <si>
    <t>سن بیمه گذار</t>
  </si>
  <si>
    <t>1/(1+i)</t>
  </si>
  <si>
    <r>
      <rPr>
        <b/>
        <sz val="10"/>
        <color theme="1"/>
        <rFont val="Calibri"/>
        <family val="2"/>
      </rPr>
      <t>П</t>
    </r>
    <r>
      <rPr>
        <b/>
        <sz val="10"/>
        <color theme="1"/>
        <rFont val="B Nazanin"/>
        <charset val="178"/>
      </rPr>
      <t>(1/(1+i))</t>
    </r>
  </si>
  <si>
    <t>اداری</t>
  </si>
  <si>
    <t>بیمه شده اول پوشش امراض خاص دارد</t>
  </si>
  <si>
    <t>دو ماهه</t>
  </si>
  <si>
    <t xml:space="preserve"> حق بیمه </t>
  </si>
  <si>
    <t>پیگیری وصول</t>
  </si>
  <si>
    <t>1+i</t>
  </si>
  <si>
    <t xml:space="preserve">دارد </t>
  </si>
  <si>
    <t>هزینه تقسیط</t>
  </si>
  <si>
    <t>ضریب تقسیط</t>
  </si>
  <si>
    <t>مجموع اندوخته</t>
  </si>
  <si>
    <t>میانگین نرخ سود بر اساس عملکرد سالهای قبل</t>
  </si>
  <si>
    <t>روش پرداخت
 حق بیمه</t>
  </si>
  <si>
    <t>نحوه پرداخت حق بیمه پوششهای تکمیلی</t>
  </si>
  <si>
    <t xml:space="preserve"> معافیت ناشی از فوت</t>
  </si>
  <si>
    <t xml:space="preserve"> معافیت ازکارافتادگی</t>
  </si>
  <si>
    <t xml:space="preserve">سن بیمه شده </t>
  </si>
  <si>
    <t xml:space="preserve"> حق بیمه سال</t>
  </si>
  <si>
    <t>حق بیمه تجمعی</t>
  </si>
  <si>
    <t xml:space="preserve">سرمايه فوت بیمه شده </t>
  </si>
  <si>
    <t xml:space="preserve">سرمايه حادثه بیمه شده </t>
  </si>
  <si>
    <t xml:space="preserve">سرمايه نقص عضو بیمه شده </t>
  </si>
  <si>
    <t xml:space="preserve">سرمايه هزينه پزشکي بیمه شده </t>
  </si>
  <si>
    <t xml:space="preserve">مجموع حق بيمه پوشش هاي اضافي بیمه شده  </t>
  </si>
  <si>
    <t>مجموع حق بیمه پرداختی سال</t>
  </si>
  <si>
    <t>حق بیمه هر قسط</t>
  </si>
  <si>
    <t>واریز متفرقه</t>
  </si>
  <si>
    <t>ضریب تعدیل حق بیمه</t>
  </si>
  <si>
    <t>ضریب تعدیل سرمایه فوت</t>
  </si>
  <si>
    <t>ردیف</t>
  </si>
  <si>
    <t>نرخ در طرح 5 بیماری</t>
  </si>
  <si>
    <t>نرخ در طرح 21 بیماری</t>
  </si>
  <si>
    <t>سرمایه امراض خاص بیمه شده دوم</t>
  </si>
  <si>
    <t>سرمایه امراض خاص بیمه شده سوم</t>
  </si>
  <si>
    <t>مشخصات پوششهای بیمه شده اصلی</t>
  </si>
  <si>
    <t>مشخصات بیمه شده تبعی اول</t>
  </si>
  <si>
    <t>مشخصات بیمه شده تبعی دوم</t>
  </si>
  <si>
    <t>سن بیمه شده تبعی اول</t>
  </si>
  <si>
    <t>درصد اضافه نرخ پزشکی بیمه شده تبعی اول</t>
  </si>
  <si>
    <t>سن بیمه شده تبعی دوم</t>
  </si>
  <si>
    <t>درصد اضافه نرخ پزشکی بیمه شده  تبعی دوم</t>
  </si>
  <si>
    <t>مبلغ سرمایه فوت (ریال) بیمه شده تبعی دوم</t>
  </si>
  <si>
    <t>ضریب فوت حادثه بیمه شده تبعی دوم</t>
  </si>
  <si>
    <t>مبلغ سرمایه فوت در اثر حادثه (ریال) بیمه شده تبعی دوم</t>
  </si>
  <si>
    <t>پوشش نقص عضو بیمه شده تبعی دوم</t>
  </si>
  <si>
    <t>سرمایه نقص عضو (ریال) بیمه شده تبعی دوم</t>
  </si>
  <si>
    <t>پوشش هزینه های پزشکی بیمه شده تبعی دوم</t>
  </si>
  <si>
    <t>سرمایه هزینه پزشکی (ریال) بیمه شده تبعی دوم</t>
  </si>
  <si>
    <t>پوشش امراض خاص بیمه شده تبعی دوم</t>
  </si>
  <si>
    <t>سرمایه امراض خاص (ریال) بیمه شده تبعی دوم</t>
  </si>
  <si>
    <t>طرح امراض خاص تبعی دوم</t>
  </si>
  <si>
    <t>مبلغ سرمایه فوت (ریال) بیمه شده  تبعی اول</t>
  </si>
  <si>
    <t>ضریب فوت حادثه بیمه شده  تبعی اول</t>
  </si>
  <si>
    <t>مبلغ سرمایه فوت در اثر حادثه (ریال) بیمه شده  تبعی اول</t>
  </si>
  <si>
    <t>پوشش نقص عضو بیمه شده  تبعی اول</t>
  </si>
  <si>
    <t>سرمایه نقص عضو (ریال) بیمه شده  تبعی اول</t>
  </si>
  <si>
    <t>پوشش هزینه های پزشکی بیمه شده  تبعی اول</t>
  </si>
  <si>
    <t>سرمایه هزینه پزشکی (ریال) بیمه شده  تبعی اول</t>
  </si>
  <si>
    <t>پوشش امراض خاص بیمه شده  تبعی اول</t>
  </si>
  <si>
    <t>سرمایه امراض خاص (ریال) بیمه شده  تبعی اول</t>
  </si>
  <si>
    <t>طرح امراض خاص  تبعی اول</t>
  </si>
  <si>
    <t>اضافه نرخ خطرات حادثه بیمه شده اصلی</t>
  </si>
  <si>
    <t>اضافه نرخ خطرات حادثه بیمه شده تبعی دوم</t>
  </si>
  <si>
    <t>اضافه نرخ خطرات حادثه بیمه شده تبعی اول</t>
  </si>
  <si>
    <t>اضافه نرخ خطرات حادثی جانبی تبعی اول</t>
  </si>
  <si>
    <t>اضافه نرخ خطرات حادثی جانبی تبعی دوم</t>
  </si>
  <si>
    <t>سن بیمه شده اصلی</t>
  </si>
  <si>
    <t>حق بيمه خالص فوت بیمه شده اصلی</t>
  </si>
  <si>
    <t>حق بيمه خالص فوت بیمه شده تبعی اول</t>
  </si>
  <si>
    <t>حق بيمه خالص فوت بیمه شده تبعی دوم</t>
  </si>
  <si>
    <t>سرمايه فوت بیمه شده تبعی دوم</t>
  </si>
  <si>
    <t>سرمايه فوت بیمه شده تبعی اول</t>
  </si>
  <si>
    <t>سرمايه فوت بیمه شده اصلی</t>
  </si>
  <si>
    <t>سرمايه حادثه بیمه شده اصلی</t>
  </si>
  <si>
    <t>سرمايه حادثه بیمه شده تبعی اول</t>
  </si>
  <si>
    <t>سرمايه نقص عضو بیمه شده تبعی اول</t>
  </si>
  <si>
    <t>سرمايه هزينه پزشکي بیمه شده تبعی اول</t>
  </si>
  <si>
    <t>سرمايه امراض بیمه شده تبعی اول</t>
  </si>
  <si>
    <t>اضافه نرخ پزشکی بیمه شده تبعی اول</t>
  </si>
  <si>
    <t>حق بيمه فوت در اثر حادثه بیمه شده تبعی اول</t>
  </si>
  <si>
    <t>حق بیمه نقص عضو بیمه شده تبعی اول</t>
  </si>
  <si>
    <t>پوشش هزينه هاي پزشکي ناشي از حادثه بیمه شده تبعی اول</t>
  </si>
  <si>
    <t>حق بيمه امراض خاص بیمه شده تبعی اول</t>
  </si>
  <si>
    <t>مجموع حق بيمه پوشش هاي اضافي بیمه شده تبعی اول</t>
  </si>
  <si>
    <t>سرمايه حادثه بیمه شده تبعی دوم</t>
  </si>
  <si>
    <t>سرمايه نقص عضو بیمه شده تبعی دوم</t>
  </si>
  <si>
    <t>سرمايه هزينه پزشکي بیمه شده تبعی دوم</t>
  </si>
  <si>
    <t>سرمايه امراض بیمه شده تبعی دوم</t>
  </si>
  <si>
    <t>اضافه نرخ پزشکی بیمه شده تبعی دوم</t>
  </si>
  <si>
    <t>حق بيمه فوت در اثر حادثه بیمه شده تبعی دوم</t>
  </si>
  <si>
    <t>حق بیمه نقص عضو بیمه شده تبعی دوم</t>
  </si>
  <si>
    <t>پوشش هزينه هاي پزشکي ناشي از حادثه بیمه شده تبعی دوم</t>
  </si>
  <si>
    <t>حق بيمه امراض خاص بیمه شده تبعی دوم</t>
  </si>
  <si>
    <t>مجموع حق بيمه پوشش هاي اضافي بیمه شده تبعی دوم</t>
  </si>
  <si>
    <t>سرمايه نقص عضو بیمه شده اصلی</t>
  </si>
  <si>
    <t>سرمايه هزينه پزشکي بیمه شده اصلی</t>
  </si>
  <si>
    <t>سرمايه امراض بیمه شده اصلی</t>
  </si>
  <si>
    <t>اضافه نرخ پزشکی بیمه شده اصلی</t>
  </si>
  <si>
    <t>حق بيمه فوت در اثر حادثه بیمه شده اصلی</t>
  </si>
  <si>
    <t>حق بیمه نقص عضو بیمه شده اصلی</t>
  </si>
  <si>
    <t>پوشش هزينه هاي پزشکي ناشي از حادثه بیمه شده اصلی</t>
  </si>
  <si>
    <t>حق بيمه امراض خاص بیمه شده اصلی</t>
  </si>
  <si>
    <t>بیمه گذار</t>
  </si>
  <si>
    <t>بیمه شده اصلی</t>
  </si>
  <si>
    <t xml:space="preserve">شخص دارای پوشش معافیت </t>
  </si>
  <si>
    <t>شخص دارای پوشش معافیت</t>
  </si>
  <si>
    <t>حق بيمه از كارافتادگي(حق بیمه پوششها مازاد بر حق بیمه اصلی ،بیمه شده و بیمه گذار یکسان)</t>
  </si>
  <si>
    <t>حق بيمه از كارافتادگي(حق بیمه پوششها از حق بیمه اصلی کسر شود، بیمه شده و بیمه گذار یکسان)</t>
  </si>
  <si>
    <t xml:space="preserve">سرمایه معافیت در صورت فوت (حق بیمه پوششها مازاد بر حق بیمه اصلی، بیمه شده و بیمه گذار غیر یکسان) </t>
  </si>
  <si>
    <t xml:space="preserve">سرمایه معافیت در صورت فوت (حق بیمه پوششها مازاد بر حق بیمه اصلی، بیمه شده و بیمه گذار یکسان) </t>
  </si>
  <si>
    <t>مبلغ حق بیمه در معافیت فوت (حق بیمه پوششها مازاد بر حق بیمه اصلی، بیمه شده و بیمه گذار غیر یکسان)</t>
  </si>
  <si>
    <t>مبلغ حق بیمه در معافیت فوت (حق بیمه پوششها مازاد بر حق بیمه اصلی, بیمه شده و بیمه گذار یکسان)</t>
  </si>
  <si>
    <t xml:space="preserve">سرمایه معافیت در صورت فوت (حق بیمه پوششها از حق بیمه اصلی کسر شود بیمه شده و بیمه گذار غیر یکسان) </t>
  </si>
  <si>
    <t xml:space="preserve">سرمایه معافیت در صورت فوت(حق بیمه پوششها از حق بیمه اصلی کسر شود ، بیمه شده و بیمه گذار یکسان) </t>
  </si>
  <si>
    <t>مبلغ حق بیمه در معافیت فوت (حق بیمه پوششها از حق بیمه اصلی کسر شود،‌بیمه شده و بیمه گذار غیر یکسان)</t>
  </si>
  <si>
    <t>مبلغ حق بیمه در معافیت فوت (حق بیمه پوششها از حق بیمه اصلی کسر شود، بیمه شده و بیمه گذار یکسان)</t>
  </si>
  <si>
    <t xml:space="preserve">حق بیمه معافیت در صورت فوت(حق بیمه پوششها از حق بیمه اصلی کسر شود ، بیمه شده و بیمه گذار یکسان) </t>
  </si>
  <si>
    <t xml:space="preserve">حق بیمه معافیت در صورت فوت (حق بیمه پوششها از حق بیمه اصلی کسر شود بیمه شده و بیمه گذار غیر یکسان) </t>
  </si>
  <si>
    <t xml:space="preserve">حق بیمه معافیت در صورت فوت (حق بیمه پوششها مازاد بر حق بیمه اصلی، بیمه شده و بیمه گذار غیر یکسان) </t>
  </si>
  <si>
    <t xml:space="preserve">حق بیمه معافیت در صورت فوت (حق بیمه پوششها مازاد بر حق بیمه اصلی، بیمه شده و بیمه گذار یکسان) </t>
  </si>
  <si>
    <t>حق بیمه مستمری در صورت ازکار افتادگی  (حق بیمه پوششها از حق بیمه اصلی کسر شود، بیمه شده و بیمه گذار یکسان)</t>
  </si>
  <si>
    <t>حق بیمه مستمری در صورت ازکار افتادگی (حق بیمه پوششها از حق بیمه اصلی کسر شود، بیمه شده و بیمه گذار غیر یکسان)</t>
  </si>
  <si>
    <t>حق بیمه مستمری در صورت ازکار افتادگی(حق بیمه پوششها مازاد بر حق بیمه اصلی، بیمه شده و بیمه گذار یکسان)</t>
  </si>
  <si>
    <t>حق بیمه مستمری در صورت ازکار افتادگی  بیمه گذار(حق بیمه پوششها مازاد بر حق بیمه اصلی، بیمه شده و بیمه گذار غیر یکسان)</t>
  </si>
  <si>
    <t>حق بيمه از كارافتادگي بیمه شده(حق بیمه پوششها از حق بیمه اصلی کسر شود ،بیمه شده و بیمه گذار غیر یکسان)</t>
  </si>
  <si>
    <t>حق بيمه از كارافتادگي بیمه گذار(حق بیمه پوششها از حق بیمه اصلی کسر شود ،بیمه شده و بیمه گذار غیر یکسان)</t>
  </si>
  <si>
    <t>حق بيمه از كارافتادگی بیمه شده(حق بیمه پوششها مازاد بر حق بیمه اصلی ،بیمه شده و بیمه گذار غیر یکسان)</t>
  </si>
  <si>
    <t>حق بيمه از كارافتادگی بیمه گذار(حق بیمه پوششها مازاد بر حق بیمه اصلی ،بیمه شده و بیمه گذار غیر یکسان)</t>
  </si>
  <si>
    <t>مجموع حق بيمه پوشش هاي اضافي بیمه شده اصلی /بیمه گذار</t>
  </si>
  <si>
    <t>اضافه نرخ پزشکی بیمه گذار</t>
  </si>
  <si>
    <t>اضافه نرخ خطرات حادثی جانبی بیمه گذار</t>
  </si>
  <si>
    <t>اضافه نرخ خطرات حادثی جانبی بیمه شده اصلی</t>
  </si>
  <si>
    <t>مبلغ مستمری در صورت از کار افتادگی</t>
  </si>
  <si>
    <t>سرمایه معافیت از کار افتادگی</t>
  </si>
  <si>
    <t>اندوخته با سود پیش بینی</t>
  </si>
  <si>
    <t>حق بیمه اضافه نرخ حادثی</t>
  </si>
  <si>
    <t xml:space="preserve">جدول استعلام آفلاین بیمه نامه عمر و مستمری </t>
  </si>
  <si>
    <t xml:space="preserve">جدول استعلام آفلاین  بیمه‌نامه عمر و مستمری </t>
  </si>
  <si>
    <r>
      <t xml:space="preserve">بر اساس مصوبات شورای عالی بیمه، نرخ سود تضمین شده سرمایه گذاری در دوسال اول قرارداد 16 درصد، برای دو سال بعد 13 درصد و برای دوره مازاد بر 4 سال اول بیمه نامه 10 درصد و به صورت روزشمار محاسبه می‌گردد.
طبق ماده 11 آیین نامه 68 بیمه مرکزی، سود مشارکت در منافع  در صورت استحصال هر سال محاسبه  و در اندوخته بیمه نامه  لحاظ می گردد.سود قطعی پرداخت شده در سال های 96،97،98،99 و 1400 به ترتیب 22، 22.2، 29.8، 41، 28.28 درصد می باشد.
اندوخته بیمه نامه به صورت روزشمار و با توجه به تاریخ وصول حق بیمه پرداخت می گردد.بدیهی است اگر بیمه گذار در موعد مقرر حق بیمه را پرداخت ننماید، جدول تعهدات تغییر می یابد.
</t>
    </r>
    <r>
      <rPr>
        <b/>
        <sz val="11"/>
        <color theme="1"/>
        <rFont val="B Mitra"/>
        <charset val="178"/>
      </rPr>
      <t>جدول فوق صرفاً جهت استعلام حق بیمه بوده و جدول نهایی بعد از صدور بیمه نامه محاسبه خواهد شد.</t>
    </r>
  </si>
  <si>
    <t>حق بیمه سالانه (ريال)</t>
  </si>
  <si>
    <t>روش پرداخت حق بیمه</t>
  </si>
  <si>
    <t>درصد افزایش سالانه حق بیمه</t>
  </si>
  <si>
    <t>درصد اضافه نرخ پزشکی بیمه شده اصلی</t>
  </si>
  <si>
    <t>مبلغ سرمایه فوت (ریال) بیمه شده اصلی</t>
  </si>
  <si>
    <t>ضریب فوت حادثه بیمه شده اصلی</t>
  </si>
  <si>
    <t>مبلغ سرمایه فوت در اثر حادثه (ریال) بیمه شده اصلی</t>
  </si>
  <si>
    <t>پوشش نقص عضو بیمه شده اصلی</t>
  </si>
  <si>
    <t>سرمایه نقص عضو (ریال) بیمه شده اصلی</t>
  </si>
  <si>
    <t>پوشش هزینه های پزشکی بیمه شده اصلی</t>
  </si>
  <si>
    <t>سرمایه هزینه پزشکی (ریال) بیمه شده اصلی</t>
  </si>
  <si>
    <t>طبقه خطر شغل  بیمه شده اصلی</t>
  </si>
  <si>
    <t>پوشش امراض خاص بیمه شده اصلی</t>
  </si>
  <si>
    <t>سرمایه امراض خاص (ریال) بیمه شده اصلی</t>
  </si>
  <si>
    <t xml:space="preserve">طرح امراض خاص </t>
  </si>
  <si>
    <t>آیا بیمه شده اصلی همان بیمه گذار است؟</t>
  </si>
  <si>
    <t>پوشش معافیت  حق بیمه در صورت فوت  بیمه شده اصلی</t>
  </si>
  <si>
    <t xml:space="preserve">پوشش معافیت حق بیمه  در صورت ازکارافتادگی دائم و کامل </t>
  </si>
  <si>
    <t>پوشش پرداخت  مستمری در صورت ازکار افتادگی دائم و کامل بیمه گذار (بیمه شده اصلی)</t>
  </si>
  <si>
    <t>نحوه پرداخت حق بیمه پوشش های اضافی
(1= از حق بیمه پایه، 0=مازاد بر حق بیمه پایه)</t>
  </si>
  <si>
    <t>طبقه خطر شغل  بیمه شده  تبعی اول</t>
  </si>
  <si>
    <t>طبقه خطر شغل  بیمه شده تبعی دوم</t>
  </si>
  <si>
    <t>درصد افزایش سالانه سرمایه</t>
  </si>
  <si>
    <t xml:space="preserve">پوشش پرداخت  مستمری </t>
  </si>
  <si>
    <t>اندوخته بر اساس سود پیش بینی (28.65%)</t>
  </si>
  <si>
    <t>مبلغ اندوخته با واریز متفرقه بر اساس سود پیش بینی</t>
  </si>
  <si>
    <t>نرخ بهره پیشبینی</t>
  </si>
  <si>
    <t>اندوخته ناشی از واریز متفرقهبا سود تضمینی</t>
  </si>
  <si>
    <t>اندوخته ناشی از واریز متفرقه با سود پیش بینی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</si>
</sst>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_-* #,##0.00\-;_-* &quot;-&quot;??_-;_-@_-"/>
    <numFmt numFmtId="165" formatCode="#,##0.0000"/>
    <numFmt numFmtId="166" formatCode="#,##0.00000"/>
    <numFmt numFmtId="167" formatCode="0.000"/>
    <numFmt numFmtId="168" formatCode="0.000000"/>
    <numFmt numFmtId="169" formatCode="0.0000"/>
    <numFmt numFmtId="170" formatCode="_-* #,##0_-;_-* #,##0\-;_-* &quot;-&quot;??_-;_-@_-"/>
  </numFmts>
  <fonts count="2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B Lotus"/>
      <charset val="178"/>
    </font>
    <font>
      <sz val="10"/>
      <color theme="1"/>
      <name val="B Lotus"/>
      <charset val="178"/>
    </font>
    <font>
      <sz val="9"/>
      <color theme="1"/>
      <name val="B Titr"/>
      <charset val="178"/>
    </font>
    <font>
      <sz val="10"/>
      <color theme="1"/>
      <name val="B Titr"/>
      <charset val="178"/>
    </font>
    <font>
      <b/>
      <sz val="8"/>
      <color theme="1"/>
      <name val="B Titr"/>
      <charset val="178"/>
    </font>
    <font>
      <b/>
      <sz val="11"/>
      <color theme="1"/>
      <name val="B Titr"/>
      <charset val="178"/>
    </font>
    <font>
      <b/>
      <sz val="10"/>
      <name val="B Lotus"/>
      <charset val="178"/>
    </font>
    <font>
      <b/>
      <sz val="11"/>
      <color theme="1"/>
      <name val="B Mitra"/>
      <charset val="178"/>
    </font>
    <font>
      <b/>
      <sz val="10"/>
      <color theme="1"/>
      <name val="B Nazanin"/>
      <charset val="178"/>
    </font>
    <font>
      <sz val="11"/>
      <color theme="1"/>
      <name val="B Mitra"/>
      <charset val="178"/>
    </font>
    <font>
      <sz val="12"/>
      <color theme="1"/>
      <name val="B Mitra"/>
      <charset val="178"/>
    </font>
    <font>
      <b/>
      <sz val="11"/>
      <color theme="1"/>
      <name val="B Nazanin"/>
      <charset val="178"/>
    </font>
    <font>
      <b/>
      <sz val="10"/>
      <color theme="1"/>
      <name val="Calibri"/>
      <family val="2"/>
    </font>
    <font>
      <sz val="11"/>
      <color theme="1"/>
      <name val="B Nazanin"/>
      <charset val="178"/>
    </font>
    <font>
      <b/>
      <sz val="10"/>
      <color theme="1"/>
      <name val="B Mitra"/>
      <charset val="178"/>
    </font>
    <font>
      <sz val="12"/>
      <name val="B Mitra"/>
      <charset val="178"/>
    </font>
    <font>
      <b/>
      <sz val="10"/>
      <color rgb="FFFF0000"/>
      <name val="B Nazanin"/>
      <charset val="178"/>
    </font>
    <font>
      <b/>
      <sz val="12"/>
      <color theme="1"/>
      <name val="B Mitra"/>
      <charset val="178"/>
    </font>
    <font>
      <b/>
      <sz val="36"/>
      <color theme="1"/>
      <name val="B Mitra"/>
      <charset val="178"/>
    </font>
    <font>
      <b/>
      <sz val="18"/>
      <color theme="1"/>
      <name val="B Mitra"/>
      <charset val="178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13" fillId="0" borderId="0" xfId="0" applyFont="1"/>
    <xf numFmtId="0" fontId="14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3" fontId="19" fillId="2" borderId="1" xfId="2" applyNumberFormat="1" applyFont="1" applyFill="1" applyBorder="1" applyAlignment="1" applyProtection="1">
      <alignment horizontal="center" vertical="center" wrapText="1" readingOrder="2"/>
      <protection hidden="1"/>
    </xf>
    <xf numFmtId="167" fontId="19" fillId="2" borderId="1" xfId="2" applyNumberFormat="1" applyFont="1" applyFill="1" applyBorder="1" applyAlignment="1" applyProtection="1">
      <alignment horizontal="center" vertical="center" wrapText="1" readingOrder="2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30" xfId="0" applyFont="1" applyFill="1" applyBorder="1" applyAlignment="1" applyProtection="1">
      <alignment horizontal="center" vertical="center"/>
      <protection hidden="1"/>
    </xf>
    <xf numFmtId="0" fontId="8" fillId="4" borderId="3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3" fontId="19" fillId="3" borderId="1" xfId="2" applyNumberFormat="1" applyFont="1" applyFill="1" applyBorder="1" applyAlignment="1" applyProtection="1">
      <alignment horizontal="center" vertical="center" wrapText="1" readingOrder="2"/>
      <protection hidden="1"/>
    </xf>
    <xf numFmtId="3" fontId="19" fillId="0" borderId="1" xfId="2" applyNumberFormat="1" applyFont="1" applyBorder="1" applyAlignment="1" applyProtection="1">
      <alignment horizontal="center" vertical="center" wrapText="1" readingOrder="2"/>
      <protection hidden="1"/>
    </xf>
    <xf numFmtId="168" fontId="14" fillId="0" borderId="1" xfId="0" applyNumberFormat="1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12" fillId="9" borderId="30" xfId="0" applyFont="1" applyFill="1" applyBorder="1" applyAlignment="1" applyProtection="1">
      <alignment horizontal="center" vertical="center" wrapText="1"/>
      <protection hidden="1"/>
    </xf>
    <xf numFmtId="0" fontId="12" fillId="9" borderId="31" xfId="0" applyFont="1" applyFill="1" applyBorder="1" applyAlignment="1" applyProtection="1">
      <alignment horizontal="center" vertical="center"/>
      <protection hidden="1"/>
    </xf>
    <xf numFmtId="0" fontId="12" fillId="4" borderId="31" xfId="0" applyFont="1" applyFill="1" applyBorder="1" applyAlignment="1" applyProtection="1">
      <alignment horizontal="center" vertical="center"/>
      <protection hidden="1"/>
    </xf>
    <xf numFmtId="9" fontId="12" fillId="4" borderId="31" xfId="0" applyNumberFormat="1" applyFont="1" applyFill="1" applyBorder="1" applyAlignment="1" applyProtection="1">
      <alignment horizontal="center" vertical="center"/>
      <protection hidden="1"/>
    </xf>
    <xf numFmtId="0" fontId="12" fillId="9" borderId="31" xfId="0" applyFont="1" applyFill="1" applyBorder="1" applyAlignment="1" applyProtection="1">
      <alignment horizontal="center" vertical="center" wrapText="1"/>
      <protection hidden="1"/>
    </xf>
    <xf numFmtId="0" fontId="12" fillId="4" borderId="31" xfId="0" applyFont="1" applyFill="1" applyBorder="1" applyAlignment="1" applyProtection="1">
      <alignment horizontal="center" vertical="center" wrapText="1"/>
      <protection hidden="1"/>
    </xf>
    <xf numFmtId="0" fontId="12" fillId="4" borderId="32" xfId="0" applyFont="1" applyFill="1" applyBorder="1" applyAlignment="1" applyProtection="1">
      <alignment horizontal="center" vertical="center"/>
      <protection hidden="1"/>
    </xf>
    <xf numFmtId="0" fontId="12" fillId="9" borderId="30" xfId="0" applyFont="1" applyFill="1" applyBorder="1" applyProtection="1">
      <protection hidden="1"/>
    </xf>
    <xf numFmtId="0" fontId="12" fillId="9" borderId="32" xfId="0" applyFont="1" applyFill="1" applyBorder="1" applyProtection="1">
      <protection hidden="1"/>
    </xf>
    <xf numFmtId="0" fontId="12" fillId="4" borderId="30" xfId="0" applyFont="1" applyFill="1" applyBorder="1" applyAlignment="1" applyProtection="1">
      <alignment horizontal="center" vertical="center" wrapText="1"/>
      <protection hidden="1"/>
    </xf>
    <xf numFmtId="1" fontId="12" fillId="4" borderId="31" xfId="0" applyNumberFormat="1" applyFont="1" applyFill="1" applyBorder="1" applyAlignment="1" applyProtection="1">
      <alignment horizontal="center" vertical="center"/>
      <protection hidden="1"/>
    </xf>
    <xf numFmtId="9" fontId="12" fillId="4" borderId="32" xfId="0" applyNumberFormat="1" applyFont="1" applyFill="1" applyBorder="1" applyAlignment="1" applyProtection="1">
      <alignment horizontal="center" vertical="center"/>
      <protection hidden="1"/>
    </xf>
    <xf numFmtId="0" fontId="5" fillId="4" borderId="20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26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5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2" fillId="4" borderId="5" xfId="0" applyFont="1" applyFill="1" applyBorder="1" applyAlignment="1" applyProtection="1">
      <alignment horizontal="center" vertical="center" wrapText="1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9" fontId="12" fillId="4" borderId="15" xfId="0" applyNumberFormat="1" applyFont="1" applyFill="1" applyBorder="1" applyAlignment="1" applyProtection="1">
      <alignment horizontal="center" vertical="center"/>
      <protection hidden="1"/>
    </xf>
    <xf numFmtId="3" fontId="12" fillId="4" borderId="5" xfId="0" applyNumberFormat="1" applyFont="1" applyFill="1" applyBorder="1" applyAlignment="1" applyProtection="1">
      <alignment horizontal="center" vertical="center"/>
      <protection hidden="1"/>
    </xf>
    <xf numFmtId="9" fontId="12" fillId="4" borderId="15" xfId="1" applyFont="1" applyFill="1" applyBorder="1" applyAlignment="1" applyProtection="1">
      <alignment horizontal="center" vertical="center"/>
      <protection hidden="1"/>
    </xf>
    <xf numFmtId="1" fontId="12" fillId="4" borderId="1" xfId="0" applyNumberFormat="1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4" borderId="15" xfId="0" applyFont="1" applyFill="1" applyBorder="1" applyAlignment="1" applyProtection="1">
      <alignment horizontal="center" vertical="center"/>
      <protection hidden="1"/>
    </xf>
    <xf numFmtId="3" fontId="12" fillId="9" borderId="5" xfId="0" applyNumberFormat="1" applyFont="1" applyFill="1" applyBorder="1" applyAlignment="1" applyProtection="1">
      <alignment horizontal="center" vertical="center" wrapText="1"/>
      <protection hidden="1"/>
    </xf>
    <xf numFmtId="9" fontId="12" fillId="9" borderId="15" xfId="1" applyFont="1" applyFill="1" applyBorder="1" applyAlignment="1" applyProtection="1">
      <alignment horizontal="center" vertical="center"/>
      <protection hidden="1"/>
    </xf>
    <xf numFmtId="3" fontId="12" fillId="4" borderId="1" xfId="0" applyNumberFormat="1" applyFont="1" applyFill="1" applyBorder="1" applyAlignment="1" applyProtection="1">
      <alignment horizontal="center" vertical="center"/>
      <protection hidden="1"/>
    </xf>
    <xf numFmtId="3" fontId="12" fillId="4" borderId="15" xfId="0" applyNumberFormat="1" applyFont="1" applyFill="1" applyBorder="1" applyAlignment="1" applyProtection="1">
      <alignment horizontal="center" vertical="center"/>
      <protection hidden="1"/>
    </xf>
    <xf numFmtId="3" fontId="5" fillId="4" borderId="5" xfId="0" applyNumberFormat="1" applyFont="1" applyFill="1" applyBorder="1" applyAlignment="1" applyProtection="1">
      <alignment horizontal="center" vertical="center"/>
      <protection hidden="1"/>
    </xf>
    <xf numFmtId="3" fontId="12" fillId="4" borderId="3" xfId="0" applyNumberFormat="1" applyFont="1" applyFill="1" applyBorder="1" applyAlignment="1" applyProtection="1">
      <alignment horizontal="center" vertical="center"/>
      <protection hidden="1"/>
    </xf>
    <xf numFmtId="1" fontId="12" fillId="4" borderId="15" xfId="0" applyNumberFormat="1" applyFont="1" applyFill="1" applyBorder="1" applyAlignment="1" applyProtection="1">
      <alignment horizontal="center" vertical="center"/>
      <protection hidden="1"/>
    </xf>
    <xf numFmtId="3" fontId="12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1" xfId="0" applyNumberFormat="1" applyFont="1" applyFill="1" applyBorder="1" applyAlignment="1" applyProtection="1">
      <alignment horizontal="center" vertical="center"/>
      <protection hidden="1"/>
    </xf>
    <xf numFmtId="3" fontId="5" fillId="4" borderId="6" xfId="0" applyNumberFormat="1" applyFont="1" applyFill="1" applyBorder="1" applyAlignment="1" applyProtection="1">
      <alignment horizontal="center" vertical="center"/>
      <protection hidden="1"/>
    </xf>
    <xf numFmtId="166" fontId="5" fillId="4" borderId="22" xfId="0" applyNumberFormat="1" applyFont="1" applyFill="1" applyBorder="1" applyAlignment="1" applyProtection="1">
      <alignment horizontal="center" vertical="center"/>
      <protection hidden="1"/>
    </xf>
    <xf numFmtId="0" fontId="5" fillId="4" borderId="16" xfId="0" applyFont="1" applyFill="1" applyBorder="1" applyAlignment="1" applyProtection="1">
      <alignment horizontal="center" vertical="center"/>
      <protection hidden="1"/>
    </xf>
    <xf numFmtId="3" fontId="12" fillId="9" borderId="1" xfId="0" applyNumberFormat="1" applyFont="1" applyFill="1" applyBorder="1" applyAlignment="1" applyProtection="1">
      <alignment horizontal="center" vertical="center"/>
      <protection hidden="1"/>
    </xf>
    <xf numFmtId="4" fontId="12" fillId="9" borderId="1" xfId="0" applyNumberFormat="1" applyFont="1" applyFill="1" applyBorder="1" applyAlignment="1" applyProtection="1">
      <alignment horizontal="center" vertical="center"/>
      <protection hidden="1"/>
    </xf>
    <xf numFmtId="9" fontId="12" fillId="4" borderId="15" xfId="1" applyNumberFormat="1" applyFont="1" applyFill="1" applyBorder="1" applyAlignment="1" applyProtection="1">
      <alignment horizontal="center" vertical="center"/>
      <protection hidden="1"/>
    </xf>
    <xf numFmtId="3" fontId="12" fillId="4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4" borderId="6" xfId="0" applyFont="1" applyFill="1" applyBorder="1" applyAlignment="1" applyProtection="1">
      <alignment horizontal="center" vertical="center" wrapText="1"/>
      <protection hidden="1"/>
    </xf>
    <xf numFmtId="3" fontId="12" fillId="9" borderId="22" xfId="0" applyNumberFormat="1" applyFont="1" applyFill="1" applyBorder="1" applyAlignment="1" applyProtection="1">
      <alignment horizontal="center" vertical="center"/>
      <protection hidden="1"/>
    </xf>
    <xf numFmtId="0" fontId="12" fillId="4" borderId="22" xfId="0" applyFont="1" applyFill="1" applyBorder="1" applyAlignment="1" applyProtection="1">
      <alignment horizontal="center" vertical="center" wrapText="1"/>
      <protection hidden="1"/>
    </xf>
    <xf numFmtId="0" fontId="12" fillId="4" borderId="16" xfId="0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right" vertical="center"/>
      <protection hidden="1"/>
    </xf>
    <xf numFmtId="9" fontId="12" fillId="9" borderId="16" xfId="0" applyNumberFormat="1" applyFont="1" applyFill="1" applyBorder="1" applyProtection="1">
      <protection hidden="1"/>
    </xf>
    <xf numFmtId="10" fontId="0" fillId="0" borderId="0" xfId="0" applyNumberFormat="1" applyProtection="1">
      <protection hidden="1"/>
    </xf>
    <xf numFmtId="0" fontId="13" fillId="0" borderId="6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3" fillId="0" borderId="37" xfId="0" applyFont="1" applyFill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/>
      <protection hidden="1"/>
    </xf>
    <xf numFmtId="3" fontId="19" fillId="0" borderId="1" xfId="2" applyNumberFormat="1" applyFont="1" applyFill="1" applyBorder="1" applyAlignment="1" applyProtection="1">
      <alignment horizontal="center" vertical="center" wrapText="1" readingOrder="2"/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3" fontId="14" fillId="4" borderId="1" xfId="4" applyNumberFormat="1" applyFont="1" applyFill="1" applyBorder="1" applyAlignment="1" applyProtection="1">
      <alignment horizontal="center" vertical="center"/>
      <protection hidden="1"/>
    </xf>
    <xf numFmtId="3" fontId="14" fillId="4" borderId="1" xfId="0" applyNumberFormat="1" applyFont="1" applyFill="1" applyBorder="1" applyAlignment="1" applyProtection="1">
      <alignment horizontal="center" vertical="center"/>
      <protection hidden="1"/>
    </xf>
    <xf numFmtId="170" fontId="5" fillId="0" borderId="41" xfId="4" applyNumberFormat="1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 vertical="center" wrapText="1"/>
      <protection hidden="1"/>
    </xf>
    <xf numFmtId="0" fontId="12" fillId="11" borderId="12" xfId="0" applyFont="1" applyFill="1" applyBorder="1" applyAlignment="1" applyProtection="1">
      <alignment horizontal="center" vertical="center" wrapText="1"/>
      <protection hidden="1"/>
    </xf>
    <xf numFmtId="0" fontId="12" fillId="12" borderId="12" xfId="0" applyFont="1" applyFill="1" applyBorder="1" applyAlignment="1" applyProtection="1">
      <alignment horizontal="center" vertical="center" wrapText="1"/>
      <protection hidden="1"/>
    </xf>
    <xf numFmtId="0" fontId="12" fillId="13" borderId="12" xfId="0" applyFont="1" applyFill="1" applyBorder="1" applyAlignment="1" applyProtection="1">
      <alignment horizontal="center" vertical="center" wrapText="1"/>
      <protection hidden="1"/>
    </xf>
    <xf numFmtId="0" fontId="12" fillId="5" borderId="13" xfId="0" applyFont="1" applyFill="1" applyBorder="1" applyAlignment="1" applyProtection="1">
      <alignment horizontal="center" vertical="center" wrapText="1"/>
      <protection hidden="1"/>
    </xf>
    <xf numFmtId="0" fontId="12" fillId="5" borderId="12" xfId="0" applyFont="1" applyFill="1" applyBorder="1" applyAlignment="1" applyProtection="1">
      <alignment horizontal="center" vertical="center" wrapText="1"/>
      <protection hidden="1"/>
    </xf>
    <xf numFmtId="0" fontId="12" fillId="14" borderId="13" xfId="0" applyFont="1" applyFill="1" applyBorder="1" applyAlignment="1" applyProtection="1">
      <alignment horizontal="center" vertical="center" wrapText="1"/>
      <protection hidden="1"/>
    </xf>
    <xf numFmtId="0" fontId="12" fillId="14" borderId="11" xfId="0" applyFont="1" applyFill="1" applyBorder="1" applyAlignment="1" applyProtection="1">
      <alignment horizontal="center" vertical="center" wrapText="1"/>
      <protection hidden="1"/>
    </xf>
    <xf numFmtId="0" fontId="12" fillId="15" borderId="12" xfId="0" applyFont="1" applyFill="1" applyBorder="1" applyAlignment="1" applyProtection="1">
      <alignment horizontal="center" vertical="center" wrapText="1"/>
      <protection hidden="1"/>
    </xf>
    <xf numFmtId="0" fontId="12" fillId="16" borderId="12" xfId="0" applyFont="1" applyFill="1" applyBorder="1" applyAlignment="1" applyProtection="1">
      <alignment horizontal="center" vertical="center" wrapText="1"/>
      <protection hidden="1"/>
    </xf>
    <xf numFmtId="0" fontId="12" fillId="14" borderId="12" xfId="0" applyFont="1" applyFill="1" applyBorder="1" applyAlignment="1" applyProtection="1">
      <alignment horizontal="center" vertical="center" wrapText="1"/>
      <protection hidden="1"/>
    </xf>
    <xf numFmtId="0" fontId="12" fillId="18" borderId="12" xfId="0" applyFont="1" applyFill="1" applyBorder="1" applyAlignment="1" applyProtection="1">
      <alignment horizontal="center" vertical="center" wrapText="1"/>
      <protection hidden="1"/>
    </xf>
    <xf numFmtId="0" fontId="12" fillId="19" borderId="12" xfId="0" applyFont="1" applyFill="1" applyBorder="1" applyAlignment="1" applyProtection="1">
      <alignment horizontal="center" vertical="center" wrapText="1"/>
      <protection hidden="1"/>
    </xf>
    <xf numFmtId="0" fontId="12" fillId="20" borderId="12" xfId="0" applyFont="1" applyFill="1" applyBorder="1" applyAlignment="1" applyProtection="1">
      <alignment horizontal="center" vertical="center" wrapText="1"/>
      <protection hidden="1"/>
    </xf>
    <xf numFmtId="0" fontId="12" fillId="21" borderId="12" xfId="0" applyFont="1" applyFill="1" applyBorder="1" applyAlignment="1" applyProtection="1">
      <alignment horizontal="center" vertical="center" wrapText="1"/>
      <protection hidden="1"/>
    </xf>
    <xf numFmtId="169" fontId="12" fillId="5" borderId="12" xfId="0" applyNumberFormat="1" applyFont="1" applyFill="1" applyBorder="1" applyAlignment="1" applyProtection="1">
      <alignment horizontal="center" vertical="center" wrapText="1"/>
      <protection hidden="1"/>
    </xf>
    <xf numFmtId="167" fontId="12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1" xfId="0" applyFont="1" applyFill="1" applyBorder="1" applyAlignment="1" applyProtection="1">
      <alignment horizontal="center" vertical="center" wrapText="1"/>
      <protection hidden="1"/>
    </xf>
    <xf numFmtId="0" fontId="12" fillId="8" borderId="12" xfId="0" applyFont="1" applyFill="1" applyBorder="1" applyAlignment="1" applyProtection="1">
      <alignment horizontal="center" vertical="center" wrapText="1"/>
      <protection hidden="1"/>
    </xf>
    <xf numFmtId="0" fontId="20" fillId="5" borderId="12" xfId="0" applyFont="1" applyFill="1" applyBorder="1" applyAlignment="1" applyProtection="1">
      <alignment horizontal="center" vertical="center" wrapText="1"/>
      <protection hidden="1"/>
    </xf>
    <xf numFmtId="0" fontId="12" fillId="17" borderId="12" xfId="0" applyFont="1" applyFill="1" applyBorder="1" applyAlignment="1" applyProtection="1">
      <alignment horizontal="center" vertical="center" wrapText="1"/>
      <protection hidden="1"/>
    </xf>
    <xf numFmtId="0" fontId="12" fillId="10" borderId="12" xfId="0" applyFont="1" applyFill="1" applyBorder="1" applyAlignment="1" applyProtection="1">
      <alignment horizontal="center" vertical="center" wrapText="1"/>
      <protection hidden="1"/>
    </xf>
    <xf numFmtId="170" fontId="12" fillId="10" borderId="42" xfId="4" applyNumberFormat="1" applyFont="1" applyFill="1" applyBorder="1" applyAlignment="1" applyProtection="1">
      <alignment horizontal="center" vertical="center" wrapText="1"/>
      <protection hidden="1"/>
    </xf>
    <xf numFmtId="0" fontId="12" fillId="10" borderId="4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170" fontId="0" fillId="0" borderId="0" xfId="4" applyNumberFormat="1" applyFont="1" applyProtection="1">
      <protection hidden="1"/>
    </xf>
    <xf numFmtId="3" fontId="10" fillId="0" borderId="0" xfId="2" applyNumberFormat="1" applyFont="1" applyFill="1" applyAlignment="1" applyProtection="1">
      <alignment horizontal="center" vertical="center" wrapText="1" readingOrder="2"/>
      <protection hidden="1"/>
    </xf>
    <xf numFmtId="3" fontId="5" fillId="0" borderId="0" xfId="0" applyNumberFormat="1" applyFont="1" applyFill="1" applyAlignment="1" applyProtection="1">
      <alignment horizontal="center" vertical="center"/>
      <protection hidden="1"/>
    </xf>
    <xf numFmtId="4" fontId="5" fillId="0" borderId="0" xfId="0" applyNumberFormat="1" applyFont="1" applyFill="1" applyAlignment="1" applyProtection="1">
      <alignment horizontal="center" vertical="center"/>
      <protection hidden="1"/>
    </xf>
    <xf numFmtId="167" fontId="17" fillId="0" borderId="0" xfId="0" applyNumberFormat="1" applyFont="1" applyAlignment="1" applyProtection="1">
      <alignment horizontal="center" vertical="center"/>
      <protection hidden="1"/>
    </xf>
    <xf numFmtId="3" fontId="0" fillId="0" borderId="0" xfId="0" applyNumberFormat="1" applyProtection="1">
      <protection hidden="1"/>
    </xf>
    <xf numFmtId="3" fontId="13" fillId="0" borderId="20" xfId="0" applyNumberFormat="1" applyFont="1" applyBorder="1" applyAlignment="1" applyProtection="1">
      <alignment horizontal="center"/>
      <protection hidden="1"/>
    </xf>
    <xf numFmtId="3" fontId="13" fillId="0" borderId="2" xfId="0" applyNumberFormat="1" applyFont="1" applyBorder="1" applyAlignment="1" applyProtection="1">
      <alignment horizontal="center"/>
      <protection hidden="1"/>
    </xf>
    <xf numFmtId="3" fontId="13" fillId="0" borderId="4" xfId="0" applyNumberFormat="1" applyFont="1" applyBorder="1" applyAlignment="1" applyProtection="1">
      <alignment horizontal="center"/>
      <protection hidden="1"/>
    </xf>
    <xf numFmtId="3" fontId="13" fillId="0" borderId="26" xfId="0" applyNumberFormat="1" applyFont="1" applyBorder="1" applyAlignment="1" applyProtection="1">
      <alignment horizontal="center"/>
      <protection hidden="1"/>
    </xf>
    <xf numFmtId="3" fontId="13" fillId="0" borderId="5" xfId="0" applyNumberFormat="1" applyFont="1" applyBorder="1" applyAlignment="1" applyProtection="1">
      <alignment horizontal="center"/>
      <protection hidden="1"/>
    </xf>
    <xf numFmtId="3" fontId="13" fillId="0" borderId="1" xfId="0" applyNumberFormat="1" applyFont="1" applyBorder="1" applyAlignment="1" applyProtection="1">
      <alignment horizontal="center"/>
      <protection hidden="1"/>
    </xf>
    <xf numFmtId="3" fontId="13" fillId="0" borderId="3" xfId="0" applyNumberFormat="1" applyFont="1" applyBorder="1" applyAlignment="1" applyProtection="1">
      <alignment horizontal="center"/>
      <protection hidden="1"/>
    </xf>
    <xf numFmtId="3" fontId="13" fillId="0" borderId="15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 applyProtection="1">
      <alignment horizontal="center" vertical="center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9" fontId="13" fillId="0" borderId="0" xfId="0" applyNumberFormat="1" applyFont="1" applyBorder="1" applyAlignment="1">
      <alignment horizontal="center"/>
    </xf>
    <xf numFmtId="9" fontId="13" fillId="0" borderId="0" xfId="0" applyNumberFormat="1" applyFont="1"/>
    <xf numFmtId="3" fontId="11" fillId="22" borderId="11" xfId="0" applyNumberFormat="1" applyFont="1" applyFill="1" applyBorder="1" applyAlignment="1" applyProtection="1">
      <alignment horizontal="left" vertical="center" wrapText="1"/>
      <protection hidden="1"/>
    </xf>
    <xf numFmtId="3" fontId="11" fillId="22" borderId="11" xfId="0" applyNumberFormat="1" applyFont="1" applyFill="1" applyBorder="1" applyAlignment="1" applyProtection="1">
      <alignment horizontal="left" vertical="center"/>
      <protection hidden="1"/>
    </xf>
    <xf numFmtId="3" fontId="11" fillId="22" borderId="11" xfId="0" applyNumberFormat="1" applyFont="1" applyFill="1" applyBorder="1" applyAlignment="1" applyProtection="1">
      <alignment horizontal="right" vertical="center"/>
      <protection hidden="1"/>
    </xf>
    <xf numFmtId="3" fontId="18" fillId="22" borderId="34" xfId="0" applyNumberFormat="1" applyFont="1" applyFill="1" applyBorder="1" applyAlignment="1" applyProtection="1">
      <alignment horizontal="center" vertical="center" wrapText="1"/>
      <protection hidden="1"/>
    </xf>
    <xf numFmtId="3" fontId="18" fillId="22" borderId="33" xfId="0" applyNumberFormat="1" applyFont="1" applyFill="1" applyBorder="1" applyAlignment="1" applyProtection="1">
      <alignment horizontal="center" vertical="center" wrapText="1"/>
      <protection hidden="1"/>
    </xf>
    <xf numFmtId="3" fontId="18" fillId="22" borderId="36" xfId="0" applyNumberFormat="1" applyFont="1" applyFill="1" applyBorder="1" applyAlignment="1" applyProtection="1">
      <alignment horizontal="center" vertical="center" wrapText="1"/>
      <protection hidden="1"/>
    </xf>
    <xf numFmtId="3" fontId="18" fillId="22" borderId="35" xfId="0" applyNumberFormat="1" applyFont="1" applyFill="1" applyBorder="1" applyAlignment="1" applyProtection="1">
      <alignment horizontal="center" vertical="center" wrapText="1"/>
      <protection hidden="1"/>
    </xf>
    <xf numFmtId="9" fontId="11" fillId="23" borderId="43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locked="0"/>
    </xf>
    <xf numFmtId="9" fontId="13" fillId="0" borderId="0" xfId="1" applyFont="1" applyProtection="1">
      <protection locked="0"/>
    </xf>
    <xf numFmtId="0" fontId="11" fillId="23" borderId="5" xfId="0" applyFont="1" applyFill="1" applyBorder="1" applyAlignment="1" applyProtection="1">
      <alignment horizontal="right" vertical="center"/>
      <protection hidden="1"/>
    </xf>
    <xf numFmtId="3" fontId="13" fillId="0" borderId="44" xfId="0" applyNumberFormat="1" applyFont="1" applyBorder="1" applyAlignment="1" applyProtection="1">
      <alignment horizontal="center" vertical="center"/>
      <protection locked="0"/>
    </xf>
    <xf numFmtId="0" fontId="11" fillId="23" borderId="5" xfId="0" applyFont="1" applyFill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3" xfId="1" applyNumberFormat="1" applyFont="1" applyBorder="1" applyAlignment="1" applyProtection="1">
      <alignment horizontal="center" vertical="center"/>
      <protection locked="0"/>
    </xf>
    <xf numFmtId="1" fontId="13" fillId="0" borderId="15" xfId="1" applyNumberFormat="1" applyFont="1" applyBorder="1" applyAlignment="1" applyProtection="1">
      <alignment horizontal="center" vertical="center"/>
      <protection locked="0"/>
    </xf>
    <xf numFmtId="9" fontId="13" fillId="0" borderId="0" xfId="0" applyNumberFormat="1" applyFont="1" applyProtection="1"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9" fontId="13" fillId="0" borderId="3" xfId="1" applyFont="1" applyBorder="1" applyAlignment="1" applyProtection="1">
      <alignment horizontal="center" vertical="center"/>
      <protection locked="0"/>
    </xf>
    <xf numFmtId="9" fontId="13" fillId="0" borderId="3" xfId="1" applyNumberFormat="1" applyFont="1" applyBorder="1" applyAlignment="1" applyProtection="1">
      <alignment horizontal="center" vertical="center"/>
      <protection locked="0"/>
    </xf>
    <xf numFmtId="9" fontId="13" fillId="0" borderId="15" xfId="1" applyNumberFormat="1" applyFont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15" xfId="0" applyNumberFormat="1" applyFont="1" applyBorder="1" applyAlignment="1" applyProtection="1">
      <alignment horizontal="center" vertical="center"/>
      <protection locked="0"/>
    </xf>
    <xf numFmtId="0" fontId="11" fillId="23" borderId="5" xfId="0" applyFont="1" applyFill="1" applyBorder="1" applyAlignment="1" applyProtection="1">
      <alignment horizontal="center" vertical="center" wrapText="1"/>
      <protection hidden="1"/>
    </xf>
    <xf numFmtId="0" fontId="11" fillId="23" borderId="5" xfId="0" applyFont="1" applyFill="1" applyBorder="1" applyAlignment="1" applyProtection="1">
      <alignment horizontal="right" vertical="center" wrapText="1"/>
      <protection hidden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1" fillId="23" borderId="6" xfId="0" applyFont="1" applyFill="1" applyBorder="1" applyAlignment="1" applyProtection="1">
      <alignment horizontal="right" vertical="center"/>
      <protection hidden="1"/>
    </xf>
    <xf numFmtId="0" fontId="11" fillId="23" borderId="5" xfId="0" applyFont="1" applyFill="1" applyBorder="1" applyAlignment="1" applyProtection="1">
      <alignment vertical="center" wrapText="1"/>
      <protection hidden="1"/>
    </xf>
    <xf numFmtId="1" fontId="13" fillId="0" borderId="3" xfId="0" applyNumberFormat="1" applyFont="1" applyBorder="1" applyAlignment="1" applyProtection="1">
      <alignment horizontal="center" vertical="center"/>
      <protection locked="0"/>
    </xf>
    <xf numFmtId="1" fontId="13" fillId="0" borderId="15" xfId="0" applyNumberFormat="1" applyFont="1" applyBorder="1" applyAlignment="1" applyProtection="1">
      <alignment horizontal="center" vertical="center"/>
      <protection locked="0"/>
    </xf>
    <xf numFmtId="9" fontId="11" fillId="23" borderId="5" xfId="0" applyNumberFormat="1" applyFont="1" applyFill="1" applyBorder="1" applyAlignment="1" applyProtection="1">
      <protection hidden="1"/>
    </xf>
    <xf numFmtId="9" fontId="11" fillId="23" borderId="6" xfId="0" applyNumberFormat="1" applyFont="1" applyFill="1" applyBorder="1" applyAlignment="1" applyProtection="1">
      <protection hidden="1"/>
    </xf>
    <xf numFmtId="3" fontId="13" fillId="0" borderId="10" xfId="0" applyNumberFormat="1" applyFont="1" applyBorder="1" applyAlignment="1" applyProtection="1">
      <alignment horizontal="center"/>
      <protection hidden="1"/>
    </xf>
    <xf numFmtId="3" fontId="13" fillId="0" borderId="14" xfId="0" applyNumberFormat="1" applyFont="1" applyBorder="1" applyAlignment="1" applyProtection="1">
      <alignment horizontal="center"/>
      <protection hidden="1"/>
    </xf>
    <xf numFmtId="3" fontId="13" fillId="0" borderId="48" xfId="0" applyNumberFormat="1" applyFont="1" applyBorder="1" applyAlignment="1" applyProtection="1">
      <alignment horizontal="center"/>
      <protection hidden="1"/>
    </xf>
    <xf numFmtId="3" fontId="13" fillId="0" borderId="39" xfId="0" applyNumberFormat="1" applyFont="1" applyBorder="1" applyAlignment="1" applyProtection="1">
      <alignment horizontal="center"/>
      <protection hidden="1"/>
    </xf>
    <xf numFmtId="3" fontId="13" fillId="0" borderId="3" xfId="0" applyNumberFormat="1" applyFont="1" applyBorder="1" applyAlignment="1" applyProtection="1">
      <alignment horizontal="center" vertical="center"/>
      <protection hidden="1"/>
    </xf>
    <xf numFmtId="0" fontId="11" fillId="22" borderId="5" xfId="0" applyFont="1" applyFill="1" applyBorder="1" applyAlignment="1" applyProtection="1">
      <alignment horizontal="right" vertical="center"/>
      <protection hidden="1"/>
    </xf>
    <xf numFmtId="0" fontId="11" fillId="22" borderId="6" xfId="0" applyFont="1" applyFill="1" applyBorder="1" applyAlignment="1" applyProtection="1">
      <alignment horizontal="right" vertical="center"/>
      <protection hidden="1"/>
    </xf>
    <xf numFmtId="3" fontId="13" fillId="0" borderId="15" xfId="0" applyNumberFormat="1" applyFont="1" applyBorder="1" applyAlignment="1" applyProtection="1">
      <alignment horizontal="center" vertical="center"/>
      <protection hidden="1"/>
    </xf>
    <xf numFmtId="9" fontId="13" fillId="0" borderId="16" xfId="0" applyNumberFormat="1" applyFont="1" applyBorder="1" applyAlignment="1" applyProtection="1">
      <alignment horizontal="center"/>
      <protection locked="0"/>
    </xf>
    <xf numFmtId="3" fontId="13" fillId="4" borderId="3" xfId="0" applyNumberFormat="1" applyFont="1" applyFill="1" applyBorder="1" applyAlignment="1" applyProtection="1">
      <alignment horizontal="center" vertical="center"/>
      <protection locked="0"/>
    </xf>
    <xf numFmtId="3" fontId="13" fillId="4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9" fontId="13" fillId="0" borderId="0" xfId="1" applyFont="1"/>
    <xf numFmtId="0" fontId="11" fillId="22" borderId="5" xfId="0" applyFont="1" applyFill="1" applyBorder="1" applyAlignment="1" applyProtection="1">
      <alignment horizontal="right" vertical="center" wrapText="1"/>
      <protection hidden="1"/>
    </xf>
    <xf numFmtId="9" fontId="13" fillId="0" borderId="15" xfId="0" applyNumberFormat="1" applyFont="1" applyBorder="1" applyAlignment="1" applyProtection="1">
      <alignment horizontal="center"/>
      <protection locked="0"/>
    </xf>
    <xf numFmtId="9" fontId="13" fillId="0" borderId="27" xfId="0" applyNumberFormat="1" applyFont="1" applyBorder="1" applyAlignment="1" applyProtection="1">
      <alignment horizontal="center"/>
      <protection locked="0"/>
    </xf>
    <xf numFmtId="3" fontId="11" fillId="22" borderId="11" xfId="0" applyNumberFormat="1" applyFont="1" applyFill="1" applyBorder="1" applyAlignment="1" applyProtection="1">
      <alignment horizontal="center" vertical="center" wrapText="1"/>
      <protection hidden="1"/>
    </xf>
    <xf numFmtId="9" fontId="13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1" fillId="24" borderId="30" xfId="0" applyFont="1" applyFill="1" applyBorder="1" applyAlignment="1" applyProtection="1">
      <alignment horizontal="center" vertical="center"/>
      <protection hidden="1"/>
    </xf>
    <xf numFmtId="0" fontId="11" fillId="24" borderId="32" xfId="0" applyFont="1" applyFill="1" applyBorder="1" applyAlignment="1" applyProtection="1">
      <alignment horizontal="center" vertical="center"/>
      <protection hidden="1"/>
    </xf>
    <xf numFmtId="0" fontId="11" fillId="24" borderId="38" xfId="0" applyFont="1" applyFill="1" applyBorder="1" applyAlignment="1" applyProtection="1">
      <alignment horizontal="center" vertical="center"/>
      <protection hidden="1"/>
    </xf>
    <xf numFmtId="0" fontId="11" fillId="24" borderId="21" xfId="0" applyFont="1" applyFill="1" applyBorder="1" applyAlignment="1" applyProtection="1">
      <alignment horizontal="center" vertical="center"/>
      <protection hidden="1"/>
    </xf>
    <xf numFmtId="0" fontId="11" fillId="24" borderId="28" xfId="0" applyFont="1" applyFill="1" applyBorder="1" applyAlignment="1" applyProtection="1">
      <alignment horizontal="center" vertical="center"/>
      <protection hidden="1"/>
    </xf>
    <xf numFmtId="0" fontId="0" fillId="22" borderId="21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0" fillId="22" borderId="45" xfId="0" applyFill="1" applyBorder="1" applyAlignment="1">
      <alignment horizontal="center" vertical="center"/>
    </xf>
    <xf numFmtId="0" fontId="0" fillId="22" borderId="46" xfId="0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0" fontId="23" fillId="22" borderId="28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45" xfId="0" applyFont="1" applyFill="1" applyBorder="1" applyAlignment="1">
      <alignment horizontal="center" vertical="center"/>
    </xf>
    <xf numFmtId="0" fontId="23" fillId="22" borderId="29" xfId="0" applyFont="1" applyFill="1" applyBorder="1" applyAlignment="1">
      <alignment horizontal="center" vertical="center"/>
    </xf>
    <xf numFmtId="0" fontId="23" fillId="22" borderId="46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hidden="1"/>
    </xf>
    <xf numFmtId="0" fontId="15" fillId="8" borderId="7" xfId="0" applyFont="1" applyFill="1" applyBorder="1" applyAlignment="1" applyProtection="1">
      <alignment horizontal="center" vertical="center"/>
      <protection hidden="1"/>
    </xf>
    <xf numFmtId="0" fontId="15" fillId="8" borderId="9" xfId="0" applyFont="1" applyFill="1" applyBorder="1" applyAlignment="1" applyProtection="1">
      <alignment horizontal="center" vertical="center"/>
      <protection hidden="1"/>
    </xf>
    <xf numFmtId="0" fontId="15" fillId="8" borderId="8" xfId="0" applyFont="1" applyFill="1" applyBorder="1" applyAlignment="1" applyProtection="1">
      <alignment horizontal="center" vertical="center"/>
      <protection hidden="1"/>
    </xf>
    <xf numFmtId="0" fontId="15" fillId="8" borderId="11" xfId="0" applyFont="1" applyFill="1" applyBorder="1" applyAlignment="1" applyProtection="1">
      <alignment horizontal="center" vertical="center"/>
      <protection hidden="1"/>
    </xf>
    <xf numFmtId="0" fontId="15" fillId="8" borderId="12" xfId="0" applyFont="1" applyFill="1" applyBorder="1" applyAlignment="1" applyProtection="1">
      <alignment horizontal="center" vertical="center"/>
      <protection hidden="1"/>
    </xf>
    <xf numFmtId="0" fontId="15" fillId="8" borderId="13" xfId="0" applyFont="1" applyFill="1" applyBorder="1" applyAlignment="1" applyProtection="1">
      <alignment horizontal="center" vertical="center"/>
      <protection hidden="1"/>
    </xf>
    <xf numFmtId="0" fontId="11" fillId="7" borderId="23" xfId="0" applyFont="1" applyFill="1" applyBorder="1" applyAlignment="1" applyProtection="1">
      <alignment horizontal="center" vertical="center"/>
      <protection hidden="1"/>
    </xf>
    <xf numFmtId="0" fontId="11" fillId="7" borderId="24" xfId="0" applyFont="1" applyFill="1" applyBorder="1" applyAlignment="1" applyProtection="1">
      <alignment horizontal="center" vertical="center"/>
      <protection hidden="1"/>
    </xf>
    <xf numFmtId="0" fontId="11" fillId="7" borderId="25" xfId="0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9" fillId="6" borderId="21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2" xfId="0" applyFont="1" applyFill="1" applyBorder="1" applyAlignment="1" applyProtection="1">
      <alignment horizontal="center" vertical="center"/>
      <protection hidden="1"/>
    </xf>
    <xf numFmtId="0" fontId="9" fillId="6" borderId="13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 applyProtection="1">
      <alignment horizontal="center" vertical="center" wrapText="1"/>
      <protection hidden="1"/>
    </xf>
    <xf numFmtId="0" fontId="9" fillId="6" borderId="19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0" fontId="13" fillId="22" borderId="11" xfId="0" applyFont="1" applyFill="1" applyBorder="1" applyAlignment="1" applyProtection="1">
      <alignment horizontal="right" vertical="center" wrapText="1"/>
      <protection hidden="1"/>
    </xf>
    <xf numFmtId="0" fontId="13" fillId="22" borderId="12" xfId="0" applyFont="1" applyFill="1" applyBorder="1" applyAlignment="1" applyProtection="1">
      <alignment horizontal="right" vertical="center" wrapText="1"/>
      <protection hidden="1"/>
    </xf>
    <xf numFmtId="0" fontId="13" fillId="22" borderId="13" xfId="0" applyFont="1" applyFill="1" applyBorder="1" applyAlignment="1" applyProtection="1">
      <alignment horizontal="right" vertical="center" wrapText="1"/>
      <protection hidden="1"/>
    </xf>
    <xf numFmtId="0" fontId="22" fillId="22" borderId="28" xfId="0" applyFont="1" applyFill="1" applyBorder="1" applyAlignment="1" applyProtection="1">
      <alignment horizontal="center" vertical="center"/>
      <protection hidden="1"/>
    </xf>
    <xf numFmtId="0" fontId="22" fillId="22" borderId="17" xfId="0" applyFont="1" applyFill="1" applyBorder="1" applyAlignment="1" applyProtection="1">
      <alignment horizontal="center" vertical="center"/>
      <protection hidden="1"/>
    </xf>
    <xf numFmtId="0" fontId="22" fillId="22" borderId="0" xfId="0" applyFont="1" applyFill="1" applyBorder="1" applyAlignment="1" applyProtection="1">
      <alignment horizontal="center" vertical="center"/>
      <protection hidden="1"/>
    </xf>
    <xf numFmtId="0" fontId="22" fillId="22" borderId="40" xfId="0" applyFont="1" applyFill="1" applyBorder="1" applyAlignment="1" applyProtection="1">
      <alignment horizontal="center" vertical="center"/>
      <protection hidden="1"/>
    </xf>
    <xf numFmtId="0" fontId="22" fillId="22" borderId="29" xfId="0" applyFont="1" applyFill="1" applyBorder="1" applyAlignment="1" applyProtection="1">
      <alignment horizontal="center" vertical="center"/>
      <protection hidden="1"/>
    </xf>
    <xf numFmtId="0" fontId="22" fillId="22" borderId="46" xfId="0" applyFont="1" applyFill="1" applyBorder="1" applyAlignment="1" applyProtection="1">
      <alignment horizontal="center" vertical="center"/>
      <protection hidden="1"/>
    </xf>
    <xf numFmtId="0" fontId="0" fillId="22" borderId="21" xfId="0" applyFill="1" applyBorder="1" applyAlignment="1" applyProtection="1">
      <alignment horizontal="center" vertical="center"/>
      <protection hidden="1"/>
    </xf>
    <xf numFmtId="0" fontId="0" fillId="22" borderId="28" xfId="0" applyFill="1" applyBorder="1" applyAlignment="1" applyProtection="1">
      <alignment horizontal="center" vertical="center"/>
      <protection hidden="1"/>
    </xf>
    <xf numFmtId="0" fontId="0" fillId="22" borderId="17" xfId="0" applyFill="1" applyBorder="1" applyAlignment="1" applyProtection="1">
      <alignment horizontal="center" vertical="center"/>
      <protection hidden="1"/>
    </xf>
    <xf numFmtId="0" fontId="0" fillId="22" borderId="47" xfId="0" applyFill="1" applyBorder="1" applyAlignment="1" applyProtection="1">
      <alignment horizontal="center" vertical="center"/>
      <protection hidden="1"/>
    </xf>
    <xf numFmtId="0" fontId="0" fillId="22" borderId="0" xfId="0" applyFill="1" applyBorder="1" applyAlignment="1" applyProtection="1">
      <alignment horizontal="center" vertical="center"/>
      <protection hidden="1"/>
    </xf>
    <xf numFmtId="0" fontId="0" fillId="22" borderId="40" xfId="0" applyFill="1" applyBorder="1" applyAlignment="1" applyProtection="1">
      <alignment horizontal="center" vertical="center"/>
      <protection hidden="1"/>
    </xf>
    <xf numFmtId="0" fontId="0" fillId="22" borderId="45" xfId="0" applyFill="1" applyBorder="1" applyAlignment="1" applyProtection="1">
      <alignment horizontal="center" vertical="center"/>
      <protection hidden="1"/>
    </xf>
    <xf numFmtId="0" fontId="0" fillId="22" borderId="29" xfId="0" applyFill="1" applyBorder="1" applyAlignment="1" applyProtection="1">
      <alignment horizontal="center" vertical="center"/>
      <protection hidden="1"/>
    </xf>
    <xf numFmtId="0" fontId="0" fillId="22" borderId="46" xfId="0" applyFill="1" applyBorder="1" applyAlignment="1" applyProtection="1">
      <alignment horizontal="center" vertical="center"/>
      <protection hidden="1"/>
    </xf>
    <xf numFmtId="3" fontId="21" fillId="22" borderId="11" xfId="0" applyNumberFormat="1" applyFont="1" applyFill="1" applyBorder="1" applyAlignment="1" applyProtection="1">
      <alignment horizontal="center" vertical="center"/>
      <protection hidden="1"/>
    </xf>
    <xf numFmtId="3" fontId="21" fillId="22" borderId="12" xfId="0" applyNumberFormat="1" applyFont="1" applyFill="1" applyBorder="1" applyAlignment="1" applyProtection="1">
      <alignment horizontal="center" vertical="center"/>
      <protection hidden="1"/>
    </xf>
    <xf numFmtId="3" fontId="11" fillId="22" borderId="11" xfId="0" applyNumberFormat="1" applyFont="1" applyFill="1" applyBorder="1" applyAlignment="1" applyProtection="1">
      <alignment horizontal="center" vertical="center" wrapText="1"/>
      <protection hidden="1"/>
    </xf>
    <xf numFmtId="3" fontId="11" fillId="22" borderId="13" xfId="0" applyNumberFormat="1" applyFont="1" applyFill="1" applyBorder="1" applyAlignment="1" applyProtection="1">
      <alignment horizontal="center" vertical="center" wrapText="1"/>
      <protection hidden="1"/>
    </xf>
  </cellXfs>
  <cellStyles count="5">
    <cellStyle name="Comma" xfId="4" builtinId="3"/>
    <cellStyle name="Normal" xfId="0" builtinId="0"/>
    <cellStyle name="Normal 2" xfId="3" xr:uid="{00000000-0005-0000-0000-000002000000}"/>
    <cellStyle name="Normal 2 2" xfId="2" xr:uid="{00000000-0005-0000-0000-000003000000}"/>
    <cellStyle name="Percent" xfId="1" builtinId="5"/>
  </cellStyles>
  <dxfs count="0"/>
  <tableStyles count="0" defaultTableStyle="TableStyleMedium9" defaultPivotStyle="PivotStyleLight16"/>
  <colors>
    <mruColors>
      <color rgb="FF33CCCC"/>
      <color rgb="FFFF3300"/>
      <color rgb="FFFFFFCC"/>
      <color rgb="FFDDD493"/>
      <color rgb="FFE5E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47625</xdr:rowOff>
    </xdr:from>
    <xdr:to>
      <xdr:col>0</xdr:col>
      <xdr:colOff>2652395</xdr:colOff>
      <xdr:row>1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B708D6-EB38-4AB6-BFCC-30FB11E66D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881605" y="47625"/>
          <a:ext cx="209042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76200</xdr:rowOff>
    </xdr:from>
    <xdr:to>
      <xdr:col>3</xdr:col>
      <xdr:colOff>175895</xdr:colOff>
      <xdr:row>3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8B594B-4E67-45BE-A274-06A5C4827A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29955" y="76200"/>
          <a:ext cx="209042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35"/>
  <sheetViews>
    <sheetView rightToLeft="1" workbookViewId="0">
      <selection activeCell="H9" sqref="H9"/>
    </sheetView>
  </sheetViews>
  <sheetFormatPr defaultRowHeight="24.95" customHeight="1" x14ac:dyDescent="0.25"/>
  <cols>
    <col min="1" max="1" width="50.140625" customWidth="1"/>
    <col min="2" max="2" width="11.140625" customWidth="1"/>
    <col min="3" max="3" width="41.28515625" style="1" customWidth="1"/>
    <col min="4" max="4" width="11.7109375" style="1" bestFit="1" customWidth="1"/>
    <col min="5" max="5" width="45.42578125" customWidth="1"/>
    <col min="6" max="6" width="11.5703125" customWidth="1"/>
    <col min="7" max="7" width="44" customWidth="1"/>
    <col min="8" max="8" width="12.5703125" customWidth="1"/>
    <col min="9" max="9" width="11" hidden="1" customWidth="1"/>
    <col min="10" max="22" width="9.140625" hidden="1" customWidth="1"/>
    <col min="23" max="24" width="9.140625" customWidth="1"/>
  </cols>
  <sheetData>
    <row r="1" spans="1:22" s="1" customFormat="1" ht="24.95" customHeight="1" x14ac:dyDescent="0.25">
      <c r="A1" s="196"/>
      <c r="B1" s="197"/>
      <c r="C1" s="200" t="s">
        <v>233</v>
      </c>
      <c r="D1" s="201"/>
      <c r="E1" s="201"/>
      <c r="F1" s="201"/>
      <c r="G1" s="201"/>
      <c r="H1" s="202"/>
    </row>
    <row r="2" spans="1:22" s="1" customFormat="1" ht="30" customHeight="1" thickBot="1" x14ac:dyDescent="0.3">
      <c r="A2" s="198"/>
      <c r="B2" s="199"/>
      <c r="C2" s="203"/>
      <c r="D2" s="204"/>
      <c r="E2" s="204"/>
      <c r="F2" s="204"/>
      <c r="G2" s="204"/>
      <c r="H2" s="205"/>
    </row>
    <row r="3" spans="1:22" ht="24.95" customHeight="1" x14ac:dyDescent="0.4">
      <c r="A3" s="194" t="s">
        <v>0</v>
      </c>
      <c r="B3" s="195"/>
      <c r="C3" s="194" t="s">
        <v>131</v>
      </c>
      <c r="D3" s="195"/>
      <c r="E3" s="191" t="s">
        <v>132</v>
      </c>
      <c r="F3" s="193"/>
      <c r="G3" s="191" t="s">
        <v>133</v>
      </c>
      <c r="H3" s="192"/>
      <c r="I3" s="2" t="s">
        <v>5</v>
      </c>
      <c r="J3" s="2">
        <v>0</v>
      </c>
      <c r="K3" s="2">
        <v>1</v>
      </c>
      <c r="L3" s="148" t="s">
        <v>5</v>
      </c>
      <c r="M3" s="148">
        <v>0</v>
      </c>
      <c r="N3" s="149">
        <v>0</v>
      </c>
      <c r="O3" s="148" t="s">
        <v>2</v>
      </c>
      <c r="P3" s="148" t="s">
        <v>3</v>
      </c>
      <c r="Q3" s="148">
        <v>0</v>
      </c>
      <c r="R3" s="148">
        <v>1</v>
      </c>
      <c r="S3" s="148">
        <v>0</v>
      </c>
      <c r="T3" s="148" t="s">
        <v>104</v>
      </c>
      <c r="U3" s="2">
        <v>0</v>
      </c>
      <c r="V3" s="148" t="s">
        <v>5</v>
      </c>
    </row>
    <row r="4" spans="1:22" ht="24.95" customHeight="1" x14ac:dyDescent="0.4">
      <c r="A4" s="177" t="s">
        <v>237</v>
      </c>
      <c r="B4" s="157" t="s">
        <v>3</v>
      </c>
      <c r="C4" s="152" t="s">
        <v>163</v>
      </c>
      <c r="D4" s="153">
        <v>60</v>
      </c>
      <c r="E4" s="150" t="s">
        <v>134</v>
      </c>
      <c r="F4" s="154">
        <v>0</v>
      </c>
      <c r="G4" s="150" t="s">
        <v>136</v>
      </c>
      <c r="H4" s="155">
        <v>0</v>
      </c>
      <c r="I4" s="2" t="s">
        <v>199</v>
      </c>
      <c r="J4" s="2">
        <v>1</v>
      </c>
      <c r="K4" s="2">
        <v>2</v>
      </c>
      <c r="L4" s="156" t="s">
        <v>1</v>
      </c>
      <c r="M4" s="148">
        <v>1</v>
      </c>
      <c r="N4" s="149">
        <v>0.05</v>
      </c>
      <c r="O4" s="148" t="s">
        <v>6</v>
      </c>
      <c r="P4" s="148" t="s">
        <v>7</v>
      </c>
      <c r="Q4" s="148">
        <v>1</v>
      </c>
      <c r="R4" s="148">
        <v>2</v>
      </c>
      <c r="S4" s="148">
        <v>1</v>
      </c>
      <c r="T4" s="148" t="s">
        <v>5</v>
      </c>
      <c r="U4" s="139">
        <v>0.1</v>
      </c>
      <c r="V4" s="139">
        <v>0.3</v>
      </c>
    </row>
    <row r="5" spans="1:22" ht="24.95" customHeight="1" x14ac:dyDescent="0.4">
      <c r="A5" s="177" t="s">
        <v>236</v>
      </c>
      <c r="B5" s="151">
        <v>240000000</v>
      </c>
      <c r="C5" s="152" t="s">
        <v>239</v>
      </c>
      <c r="D5" s="158">
        <v>0</v>
      </c>
      <c r="E5" s="150" t="s">
        <v>135</v>
      </c>
      <c r="F5" s="159">
        <v>0</v>
      </c>
      <c r="G5" s="150" t="s">
        <v>137</v>
      </c>
      <c r="H5" s="160">
        <v>0</v>
      </c>
      <c r="I5" s="2" t="s">
        <v>200</v>
      </c>
      <c r="J5" s="2">
        <v>2</v>
      </c>
      <c r="K5" s="2">
        <v>3</v>
      </c>
      <c r="L5" s="139"/>
      <c r="M5" s="148">
        <v>2</v>
      </c>
      <c r="N5" s="149">
        <v>0.1</v>
      </c>
      <c r="O5" s="2"/>
      <c r="P5" s="148" t="s">
        <v>10</v>
      </c>
      <c r="Q5" s="148">
        <v>2</v>
      </c>
      <c r="R5" s="148">
        <v>3</v>
      </c>
      <c r="S5" s="2"/>
      <c r="T5" s="2"/>
      <c r="U5" s="139">
        <v>0.2</v>
      </c>
      <c r="V5" s="139">
        <v>0.5</v>
      </c>
    </row>
    <row r="6" spans="1:22" ht="24.95" customHeight="1" x14ac:dyDescent="0.4">
      <c r="A6" s="177" t="s">
        <v>238</v>
      </c>
      <c r="B6" s="157">
        <v>0.1</v>
      </c>
      <c r="C6" s="152" t="s">
        <v>240</v>
      </c>
      <c r="D6" s="161">
        <v>500000000</v>
      </c>
      <c r="E6" s="150" t="s">
        <v>148</v>
      </c>
      <c r="F6" s="181">
        <v>0</v>
      </c>
      <c r="G6" s="150" t="s">
        <v>138</v>
      </c>
      <c r="H6" s="182">
        <v>0</v>
      </c>
      <c r="I6" s="2"/>
      <c r="J6" s="2">
        <v>3</v>
      </c>
      <c r="K6" s="2"/>
      <c r="L6" s="139"/>
      <c r="M6" s="148">
        <v>3</v>
      </c>
      <c r="N6" s="149">
        <v>0.15</v>
      </c>
      <c r="O6" s="2"/>
      <c r="P6" s="148" t="s">
        <v>11</v>
      </c>
      <c r="Q6" s="148">
        <v>3</v>
      </c>
      <c r="R6" s="148">
        <v>4</v>
      </c>
      <c r="S6" s="2"/>
      <c r="T6" s="2"/>
      <c r="U6" s="139">
        <v>0.3</v>
      </c>
      <c r="V6" s="139">
        <v>1</v>
      </c>
    </row>
    <row r="7" spans="1:22" ht="24.95" customHeight="1" x14ac:dyDescent="0.4">
      <c r="A7" s="177" t="s">
        <v>258</v>
      </c>
      <c r="B7" s="157">
        <v>0.05</v>
      </c>
      <c r="C7" s="152" t="s">
        <v>241</v>
      </c>
      <c r="D7" s="153">
        <v>0</v>
      </c>
      <c r="E7" s="150" t="s">
        <v>149</v>
      </c>
      <c r="F7" s="161">
        <v>0</v>
      </c>
      <c r="G7" s="150" t="s">
        <v>139</v>
      </c>
      <c r="H7" s="162">
        <v>0</v>
      </c>
      <c r="I7" s="2"/>
      <c r="J7" s="2"/>
      <c r="K7" s="2"/>
      <c r="L7" s="2"/>
      <c r="M7" s="2"/>
      <c r="N7" s="149">
        <v>0.2</v>
      </c>
      <c r="O7" s="2"/>
      <c r="P7" s="148" t="s">
        <v>100</v>
      </c>
      <c r="Q7" s="148">
        <v>6</v>
      </c>
      <c r="R7" s="148">
        <v>5</v>
      </c>
      <c r="S7" s="2"/>
      <c r="T7" s="2"/>
      <c r="U7" s="139">
        <v>0.4</v>
      </c>
      <c r="V7" s="2"/>
    </row>
    <row r="8" spans="1:22" ht="24.75" customHeight="1" x14ac:dyDescent="0.4">
      <c r="A8" s="177" t="s">
        <v>12</v>
      </c>
      <c r="B8" s="157">
        <v>10</v>
      </c>
      <c r="C8" s="152" t="s">
        <v>242</v>
      </c>
      <c r="D8" s="176">
        <f>IF(D7&lt;&gt;0,(D6*D7),0)</f>
        <v>0</v>
      </c>
      <c r="E8" s="164" t="s">
        <v>150</v>
      </c>
      <c r="F8" s="176">
        <f>IF(F7&lt;&gt;0,(F6*F7),0)</f>
        <v>0</v>
      </c>
      <c r="G8" s="164" t="s">
        <v>140</v>
      </c>
      <c r="H8" s="179">
        <f>IF(H7&lt;&gt;0,(H6*H7),0)</f>
        <v>0</v>
      </c>
      <c r="I8" s="2"/>
      <c r="J8" s="2"/>
      <c r="K8" s="2"/>
      <c r="L8" s="2"/>
      <c r="M8" s="2"/>
      <c r="N8" s="184">
        <v>0.25</v>
      </c>
      <c r="O8" s="2"/>
      <c r="P8" s="2"/>
      <c r="Q8" s="2"/>
      <c r="R8" s="2"/>
      <c r="S8" s="2"/>
      <c r="T8" s="2"/>
      <c r="U8" s="139">
        <v>0.5</v>
      </c>
      <c r="V8" s="2"/>
    </row>
    <row r="9" spans="1:22" ht="33.75" customHeight="1" x14ac:dyDescent="0.4">
      <c r="A9" s="185" t="s">
        <v>255</v>
      </c>
      <c r="B9" s="157">
        <v>0</v>
      </c>
      <c r="C9" s="152" t="s">
        <v>243</v>
      </c>
      <c r="D9" s="189">
        <v>0</v>
      </c>
      <c r="E9" s="150" t="s">
        <v>151</v>
      </c>
      <c r="F9" s="189">
        <v>0</v>
      </c>
      <c r="G9" s="150" t="s">
        <v>141</v>
      </c>
      <c r="H9" s="189">
        <v>0</v>
      </c>
      <c r="I9" s="2"/>
      <c r="J9" s="2"/>
      <c r="K9" s="2"/>
      <c r="L9" s="2"/>
      <c r="M9" s="2"/>
      <c r="N9" s="184">
        <v>0.3</v>
      </c>
      <c r="O9" s="2"/>
      <c r="P9" s="2"/>
      <c r="Q9" s="2"/>
      <c r="R9" s="2"/>
      <c r="S9" s="2"/>
      <c r="T9" s="2"/>
      <c r="U9" s="139">
        <v>0.6</v>
      </c>
      <c r="V9" s="2"/>
    </row>
    <row r="10" spans="1:22" ht="24.95" customHeight="1" x14ac:dyDescent="0.4">
      <c r="A10" s="177" t="s">
        <v>123</v>
      </c>
      <c r="B10" s="162">
        <v>0</v>
      </c>
      <c r="C10" s="152" t="s">
        <v>244</v>
      </c>
      <c r="D10" s="176">
        <f>D9*D8</f>
        <v>0</v>
      </c>
      <c r="E10" s="150" t="s">
        <v>152</v>
      </c>
      <c r="F10" s="176">
        <f>F9*F8</f>
        <v>0</v>
      </c>
      <c r="G10" s="150" t="s">
        <v>142</v>
      </c>
      <c r="H10" s="179">
        <f>H9*H8</f>
        <v>0</v>
      </c>
      <c r="I10" s="2"/>
      <c r="J10" s="2"/>
      <c r="K10" s="2"/>
      <c r="L10" s="2"/>
      <c r="M10" s="2"/>
      <c r="N10" s="184">
        <v>0.5</v>
      </c>
      <c r="O10" s="2"/>
      <c r="P10" s="2"/>
      <c r="Q10" s="2"/>
      <c r="R10" s="2"/>
      <c r="S10" s="2"/>
      <c r="T10" s="2"/>
      <c r="U10" s="139">
        <v>0.7</v>
      </c>
      <c r="V10" s="2"/>
    </row>
    <row r="11" spans="1:22" ht="24.95" customHeight="1" x14ac:dyDescent="0.4">
      <c r="A11" s="177" t="s">
        <v>251</v>
      </c>
      <c r="B11" s="165" t="s">
        <v>2</v>
      </c>
      <c r="C11" s="152" t="s">
        <v>245</v>
      </c>
      <c r="D11" s="153" t="s">
        <v>5</v>
      </c>
      <c r="E11" s="150" t="s">
        <v>153</v>
      </c>
      <c r="F11" s="161" t="s">
        <v>5</v>
      </c>
      <c r="G11" s="150" t="s">
        <v>143</v>
      </c>
      <c r="H11" s="162" t="s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39">
        <v>0.8</v>
      </c>
      <c r="V11" s="2"/>
    </row>
    <row r="12" spans="1:22" ht="24.95" customHeight="1" thickBot="1" x14ac:dyDescent="0.45">
      <c r="A12" s="178" t="s">
        <v>95</v>
      </c>
      <c r="B12" s="183">
        <v>60</v>
      </c>
      <c r="C12" s="152" t="s">
        <v>246</v>
      </c>
      <c r="D12" s="176">
        <f>IF(D11="دارد",0.1*D8,0)</f>
        <v>0</v>
      </c>
      <c r="E12" s="150" t="s">
        <v>154</v>
      </c>
      <c r="F12" s="176">
        <f>IF(F11="دارد",0.1*F8,0)</f>
        <v>0</v>
      </c>
      <c r="G12" s="150" t="s">
        <v>144</v>
      </c>
      <c r="H12" s="179">
        <f>IF(H11="دارد",0.1*H8,0)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39">
        <v>0.9</v>
      </c>
      <c r="V12" s="2"/>
    </row>
    <row r="13" spans="1:22" ht="24.95" customHeight="1" x14ac:dyDescent="0.4">
      <c r="A13" s="2"/>
      <c r="B13" s="2"/>
      <c r="C13" s="152" t="s">
        <v>247</v>
      </c>
      <c r="D13" s="153">
        <v>1</v>
      </c>
      <c r="E13" s="150" t="s">
        <v>256</v>
      </c>
      <c r="F13" s="161">
        <v>1</v>
      </c>
      <c r="G13" s="150" t="s">
        <v>257</v>
      </c>
      <c r="H13" s="162">
        <v>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39">
        <v>1</v>
      </c>
      <c r="V13" s="2"/>
    </row>
    <row r="14" spans="1:22" ht="24.95" customHeight="1" x14ac:dyDescent="0.4">
      <c r="A14" s="2"/>
      <c r="B14" s="2"/>
      <c r="C14" s="152" t="s">
        <v>248</v>
      </c>
      <c r="D14" s="153" t="s">
        <v>5</v>
      </c>
      <c r="E14" s="150" t="s">
        <v>155</v>
      </c>
      <c r="F14" s="153">
        <v>0.3</v>
      </c>
      <c r="G14" s="150" t="s">
        <v>145</v>
      </c>
      <c r="H14" s="165">
        <v>0.3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24.95" customHeight="1" x14ac:dyDescent="0.4">
      <c r="A15" s="2"/>
      <c r="B15" s="2"/>
      <c r="C15" s="152" t="s">
        <v>249</v>
      </c>
      <c r="D15" s="176">
        <f>IF(D14="ندارد",0,D14*D6)</f>
        <v>0</v>
      </c>
      <c r="E15" s="150" t="s">
        <v>156</v>
      </c>
      <c r="F15" s="176">
        <f>IF(F14="ندارد",0,F14*F6)</f>
        <v>0</v>
      </c>
      <c r="G15" s="150" t="s">
        <v>146</v>
      </c>
      <c r="H15" s="179">
        <f>IF(H14="ندارد",0,H14*H6)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24.95" customHeight="1" x14ac:dyDescent="0.4">
      <c r="A16" s="2"/>
      <c r="B16" s="2"/>
      <c r="C16" s="152" t="s">
        <v>250</v>
      </c>
      <c r="D16" s="153">
        <v>5</v>
      </c>
      <c r="E16" s="150" t="s">
        <v>157</v>
      </c>
      <c r="F16" s="153">
        <v>21</v>
      </c>
      <c r="G16" s="150" t="s">
        <v>147</v>
      </c>
      <c r="H16" s="165">
        <v>21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24.95" customHeight="1" thickBot="1" x14ac:dyDescent="0.45">
      <c r="A17" s="2"/>
      <c r="B17" s="2"/>
      <c r="C17" s="167" t="s">
        <v>252</v>
      </c>
      <c r="D17" s="168" t="s">
        <v>5</v>
      </c>
      <c r="E17" s="166" t="s">
        <v>161</v>
      </c>
      <c r="F17" s="187">
        <v>0</v>
      </c>
      <c r="G17" s="166" t="s">
        <v>162</v>
      </c>
      <c r="H17" s="18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38.25" customHeight="1" x14ac:dyDescent="0.4">
      <c r="A18" s="2"/>
      <c r="B18" s="2"/>
      <c r="C18" s="163" t="s">
        <v>254</v>
      </c>
      <c r="D18" s="169" t="s">
        <v>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1" customFormat="1" ht="25.5" customHeight="1" x14ac:dyDescent="0.4">
      <c r="A19" s="2"/>
      <c r="B19" s="2"/>
      <c r="C19" s="150" t="s">
        <v>90</v>
      </c>
      <c r="D19" s="165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35.25" customHeight="1" x14ac:dyDescent="0.4">
      <c r="A20" s="2"/>
      <c r="B20" s="2"/>
      <c r="C20" s="167" t="s">
        <v>253</v>
      </c>
      <c r="D20" s="165" t="s">
        <v>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24.95" customHeight="1" x14ac:dyDescent="0.4">
      <c r="A21" s="2"/>
      <c r="B21" s="2"/>
      <c r="C21" s="167" t="s">
        <v>201</v>
      </c>
      <c r="D21" s="165" t="s">
        <v>200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4.95" customHeight="1" x14ac:dyDescent="0.4">
      <c r="A22" s="2"/>
      <c r="B22" s="2"/>
      <c r="C22" s="152" t="s">
        <v>228</v>
      </c>
      <c r="D22" s="186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4.95" customHeight="1" x14ac:dyDescent="0.45">
      <c r="A23" s="2"/>
      <c r="B23" s="2"/>
      <c r="C23" s="170" t="s">
        <v>226</v>
      </c>
      <c r="D23" s="186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24.95" customHeight="1" thickBot="1" x14ac:dyDescent="0.5">
      <c r="C24" s="171" t="s">
        <v>227</v>
      </c>
      <c r="D24" s="180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24.95" customHeight="1" x14ac:dyDescent="0.25">
      <c r="C25" s="135"/>
      <c r="D25" s="135"/>
    </row>
    <row r="26" spans="1:22" ht="24.95" customHeight="1" x14ac:dyDescent="0.25">
      <c r="C26" s="135"/>
      <c r="D26" s="135"/>
    </row>
    <row r="27" spans="1:22" ht="24.95" customHeight="1" x14ac:dyDescent="0.25">
      <c r="C27" s="136"/>
      <c r="D27" s="136"/>
    </row>
    <row r="28" spans="1:22" ht="24.95" customHeight="1" x14ac:dyDescent="0.25">
      <c r="C28" s="135"/>
      <c r="D28" s="135"/>
    </row>
    <row r="29" spans="1:22" ht="39" customHeight="1" x14ac:dyDescent="0.25">
      <c r="C29" s="137"/>
      <c r="D29" s="137"/>
    </row>
    <row r="30" spans="1:22" ht="42.75" customHeight="1" x14ac:dyDescent="0.25">
      <c r="C30" s="137"/>
      <c r="D30" s="137"/>
    </row>
    <row r="31" spans="1:22" ht="38.25" customHeight="1" x14ac:dyDescent="0.25">
      <c r="A31" s="1"/>
      <c r="B31" s="1"/>
      <c r="C31" s="135"/>
      <c r="D31" s="135"/>
    </row>
    <row r="32" spans="1:22" s="1" customFormat="1" ht="38.25" customHeight="1" x14ac:dyDescent="0.25">
      <c r="A32"/>
      <c r="B32"/>
      <c r="C32" s="135"/>
      <c r="D32" s="135"/>
    </row>
    <row r="33" spans="3:4" ht="24.95" customHeight="1" x14ac:dyDescent="0.4">
      <c r="C33" s="138"/>
      <c r="D33" s="138"/>
    </row>
    <row r="34" spans="3:4" ht="24.95" customHeight="1" x14ac:dyDescent="0.4">
      <c r="C34" s="138"/>
      <c r="D34" s="138"/>
    </row>
    <row r="35" spans="3:4" ht="24.95" customHeight="1" x14ac:dyDescent="0.4">
      <c r="C35" s="138"/>
      <c r="D35" s="138"/>
    </row>
  </sheetData>
  <sheetProtection algorithmName="SHA-512" hashValue="v3r0gZ1hUihK7sb+GV6CNoHFASCEiFSFx6VNnRWKMnE4aFLoGmLo5WRe1zmZrUiHnqiW5kAdMnLWoawXf4wYkg==" saltValue="tHgdtmsDLBoUE22aDbBEjA==" spinCount="100000" sheet="1" formatCells="0" formatColumns="0" formatRows="0" insertColumns="0" insertRows="0" insertHyperlinks="0" deleteColumns="0" deleteRows="0" sort="0" autoFilter="0" pivotTables="0"/>
  <dataConsolidate/>
  <mergeCells count="6">
    <mergeCell ref="G3:H3"/>
    <mergeCell ref="E3:F3"/>
    <mergeCell ref="C3:D3"/>
    <mergeCell ref="A1:B2"/>
    <mergeCell ref="C1:H2"/>
    <mergeCell ref="A3:B3"/>
  </mergeCells>
  <dataValidations count="27">
    <dataValidation type="list" allowBlank="1" showInputMessage="1" showErrorMessage="1" sqref="F11 H11 D11 C29:D31 D17:D18 D20" xr:uid="{00000000-0002-0000-0000-000000000000}">
      <formula1>$L$3:$L$4</formula1>
    </dataValidation>
    <dataValidation type="list" allowBlank="1" showInputMessage="1" showErrorMessage="1" sqref="J12" xr:uid="{00000000-0002-0000-0000-000001000000}">
      <formula1>$L$5:$L$8</formula1>
    </dataValidation>
    <dataValidation type="list" allowBlank="1" showInputMessage="1" showErrorMessage="1" sqref="F7 H7 D7" xr:uid="{00000000-0002-0000-0000-000002000000}">
      <formula1>$M$3:$M$6</formula1>
    </dataValidation>
    <dataValidation type="list" allowBlank="1" showInputMessage="1" showErrorMessage="1" sqref="F13 H13 D13" xr:uid="{00000000-0002-0000-0000-000003000000}">
      <formula1>$R$3:$R$7</formula1>
    </dataValidation>
    <dataValidation type="list" errorStyle="warning" allowBlank="1" showInputMessage="1" showErrorMessage="1" error="ضریب افزایش سالانه سرمایه می بایست کمتر از ضریب افزایش سالانه حق بیمه باشد." sqref="B7" xr:uid="{00000000-0002-0000-0000-000004000000}">
      <formula1>$N$3:$N$8</formula1>
    </dataValidation>
    <dataValidation type="list" allowBlank="1" showInputMessage="1" showErrorMessage="1" sqref="B4 D7" xr:uid="{00000000-0002-0000-0000-000005000000}">
      <formula1>$P$3:$P$7</formula1>
    </dataValidation>
    <dataValidation type="list" allowBlank="1" showInputMessage="1" showErrorMessage="1" sqref="B9" xr:uid="{00000000-0002-0000-0000-000006000000}">
      <formula1>$S$3:$S$4</formula1>
    </dataValidation>
    <dataValidation type="list" allowBlank="1" showInputMessage="1" showErrorMessage="1" sqref="D19 D11" xr:uid="{00000000-0002-0000-0000-000007000000}">
      <formula1>$J$3:$J$6</formula1>
    </dataValidation>
    <dataValidation type="list" allowBlank="1" showInputMessage="1" showErrorMessage="1" sqref="B11" xr:uid="{00000000-0002-0000-0000-000008000000}">
      <formula1>$O$3:$O$4</formula1>
    </dataValidation>
    <dataValidation type="list" allowBlank="1" showInputMessage="1" showErrorMessage="1" sqref="F16 H16 D16 C28:D28" xr:uid="{00000000-0002-0000-0000-000009000000}">
      <formula1>"5,21"</formula1>
    </dataValidation>
    <dataValidation type="list" allowBlank="1" showInputMessage="1" showErrorMessage="1" sqref="H14 F14 D14 C26:D26" xr:uid="{00000000-0002-0000-0000-00000A000000}">
      <formula1>$V$3:$V$6</formula1>
    </dataValidation>
    <dataValidation type="list" allowBlank="1" showInputMessage="1" showErrorMessage="1" sqref="H9 F9 D9" xr:uid="{00000000-0002-0000-0000-00000B000000}">
      <formula1>$U$3:$U$13</formula1>
    </dataValidation>
    <dataValidation type="list" allowBlank="1" showInputMessage="1" showErrorMessage="1" sqref="C32:D32 D21" xr:uid="{00000000-0002-0000-0000-00000C000000}">
      <formula1>$I$4:$I$5</formula1>
    </dataValidation>
    <dataValidation type="whole" allowBlank="1" showInputMessage="1" showErrorMessage="1" error="مجموع سن بیمه شده اصلی و مدت بیمه نامه نباید از 80 سالگی بیمه شده اصلی تجاوز نماید._x000a_" sqref="B8" xr:uid="{6FF511F3-B3D7-4506-8505-B287256D3AC7}">
      <formula1>5</formula1>
      <formula2>80-D4+1</formula2>
    </dataValidation>
    <dataValidation type="whole" allowBlank="1" showInputMessage="1" showErrorMessage="1" error="حداکثر سن ورود بیمه شده تبعی 65 سال می باشد._x000a_مجموع مدت بیمه نامه و سن بیمه شده نباید از 80 سال تجاوز نماید." sqref="H4" xr:uid="{38500314-572C-4235-BB95-B59A750DF5EC}">
      <formula1>0</formula1>
      <formula2>80-B8+1</formula2>
    </dataValidation>
    <dataValidation type="whole" allowBlank="1" showInputMessage="1" showErrorMessage="1" error="حداکثر مبلغ پیش پرداخت معادل 2 برابر سرمایه فوت مصوب بیمه مرکزی در آن سال  می باشد." sqref="B10" xr:uid="{4D05EBE7-60BA-4995-980D-76815AD1ED9B}">
      <formula1>0</formula1>
      <formula2>40000000000</formula2>
    </dataValidation>
    <dataValidation type="whole" allowBlank="1" showInputMessage="1" showErrorMessage="1" error="حداقل سرمایه فوت به هر علت 10.000.000ريال است._x000a_برای سنین بالاتر از 59 سال، سرمایه فوت حداکثر 15 برابر حق بیمه سالانه می باشد." sqref="D6" xr:uid="{3C2E9C01-D585-430F-BCE5-E6BCC9BC4554}">
      <formula1>10000000</formula1>
      <formula2>IF(D4&lt;=59,MIN(25*B5,20000000000),MIN(15*B5,20000000000))</formula2>
    </dataValidation>
    <dataValidation type="whole" allowBlank="1" showInputMessage="1" showErrorMessage="1" error="اضافه نرخ های بالاتر از 100 درصد با هماهنگی ستاد اعمال خواهد شد." sqref="D23" xr:uid="{8886FCCA-C54D-41AE-9999-D5202D2873D3}">
      <formula1>0</formula1>
      <formula2>100</formula2>
    </dataValidation>
    <dataValidation type="whole" allowBlank="1" showInputMessage="1" showErrorMessage="1" sqref="B12" xr:uid="{088D485D-3C08-427E-91DE-F7BA93EF6EA6}">
      <formula1>18</formula1>
      <formula2>100</formula2>
    </dataValidation>
    <dataValidation type="whole" allowBlank="1" showInputMessage="1" showErrorMessage="1" error="حداکثر سن ورود بیمه شده اصلی 65 سال می باشد._x000a_مجموع سن بیمه شده اصلی و مدت بیمه نامه نباید از 80 تجاوز نماید." sqref="D4" xr:uid="{ADF2EB18-770C-4484-B58A-978BA45EC69B}">
      <formula1>0</formula1>
      <formula2>80-B8</formula2>
    </dataValidation>
    <dataValidation type="whole" allowBlank="1" showInputMessage="1" showErrorMessage="1" error="حداقل مبلغ حق بیمه بیمه نامه عمر و مستمری 12.000.000ريال می باشد." sqref="B5" xr:uid="{8A6753CD-5DE2-461A-8857-894B367F5B22}">
      <formula1>12000000</formula1>
      <formula2>20000000000</formula2>
    </dataValidation>
    <dataValidation type="list" allowBlank="1" showInputMessage="1" showErrorMessage="1" sqref="D19" xr:uid="{49B99ECD-1FD7-43E5-BA40-B805CF2943BA}">
      <formula1>$K$3:$K$5</formula1>
    </dataValidation>
    <dataValidation type="whole" allowBlank="1" showInputMessage="1" showErrorMessage="1" error="حداکثر سرمایه فوت بیمه شده تبعی برابر با سرمایه فوت بیمه شده اصلی می باشد." sqref="F6" xr:uid="{1B3E075B-4530-4139-9566-B1FDFE8E2C6E}">
      <formula1>0</formula1>
      <formula2>IF(F4&lt;=59,MIN(25*B5,D6),MIN(15*B5,D6))</formula2>
    </dataValidation>
    <dataValidation type="whole" allowBlank="1" showInputMessage="1" showErrorMessage="1" error="حداکثر سرمایه فوت بیمه شده تبعی برابر با سرمایه فوت بیمه شده اصلی می باشد" sqref="H6" xr:uid="{7F4DFC16-D8A6-4E2A-8D05-24522CD28975}">
      <formula1>0</formula1>
      <formula2>IF(H4&lt;=59,MIN(25*B5,D6),MIN(15*B5,D6))</formula2>
    </dataValidation>
    <dataValidation type="whole" allowBlank="1" showInputMessage="1" showErrorMessage="1" error="حداکثر سن ورود بیمه شده تبعی 65 سال می باشد._x000a_مجموع مدت بیمه نامه و سن بیمه شده نباید از 80 سال تجاوز نماید." sqref="F4" xr:uid="{BF4B5393-14E2-4DB9-9844-3D327E5126A0}">
      <formula1>0</formula1>
      <formula2>80-B8+1</formula2>
    </dataValidation>
    <dataValidation type="list" allowBlank="1" showInputMessage="1" showErrorMessage="1" sqref="B6" xr:uid="{74E62319-3A3E-4876-A5CF-4F5F894FD0ED}">
      <formula1>$N$3:$N$10</formula1>
    </dataValidation>
    <dataValidation allowBlank="1" showInputMessage="1" showErrorMessage="1" error="اضافه نرخ های بالاتر از 100 درصد با هماهنگی ستاد اعمال خواهد شد." sqref="D5 F5 H5" xr:uid="{F39E369D-3F7A-4C95-97D1-2265F7232AE4}"/>
  </dataValidations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H103"/>
  <sheetViews>
    <sheetView rightToLeft="1" topLeftCell="F1" workbookViewId="0">
      <selection activeCell="M11" sqref="M11"/>
    </sheetView>
  </sheetViews>
  <sheetFormatPr defaultColWidth="9" defaultRowHeight="30" customHeight="1" x14ac:dyDescent="0.25"/>
  <cols>
    <col min="1" max="2" width="9" style="4"/>
    <col min="3" max="3" width="9.5703125" style="4" bestFit="1" customWidth="1"/>
    <col min="4" max="4" width="9" style="84"/>
    <col min="5" max="5" width="9" style="85"/>
    <col min="6" max="6" width="10.140625" style="4" customWidth="1"/>
    <col min="7" max="7" width="9" style="4"/>
    <col min="8" max="8" width="20.140625" style="4" customWidth="1"/>
    <col min="9" max="9" width="16.28515625" style="4" customWidth="1"/>
    <col min="10" max="10" width="20.85546875" style="4" customWidth="1"/>
    <col min="11" max="11" width="9" style="4"/>
    <col min="12" max="12" width="23.140625" style="4" customWidth="1"/>
    <col min="13" max="13" width="10.28515625" style="4" bestFit="1" customWidth="1"/>
    <col min="14" max="14" width="23.85546875" style="4" customWidth="1"/>
    <col min="15" max="15" width="9.7109375" style="4" bestFit="1" customWidth="1"/>
    <col min="16" max="16" width="19" style="4" customWidth="1"/>
    <col min="17" max="17" width="9" style="4"/>
    <col min="18" max="18" width="27.140625" style="4" customWidth="1"/>
    <col min="19" max="19" width="9" style="4"/>
    <col min="20" max="20" width="34.5703125" style="4" customWidth="1"/>
    <col min="21" max="23" width="9" style="4"/>
    <col min="24" max="24" width="10.7109375" style="4" customWidth="1"/>
    <col min="25" max="25" width="14" style="4" customWidth="1"/>
    <col min="26" max="26" width="14.28515625" style="4" customWidth="1"/>
    <col min="27" max="27" width="21.140625" style="4" customWidth="1"/>
    <col min="28" max="28" width="9" style="4"/>
    <col min="29" max="29" width="13.42578125" style="4" bestFit="1" customWidth="1"/>
    <col min="30" max="30" width="14.140625" style="4" bestFit="1" customWidth="1"/>
    <col min="31" max="32" width="9" style="4"/>
    <col min="33" max="33" width="12.42578125" style="4" bestFit="1" customWidth="1"/>
    <col min="34" max="16384" width="9" style="4"/>
  </cols>
  <sheetData>
    <row r="1" spans="1:86" ht="30" customHeight="1" thickBot="1" x14ac:dyDescent="0.55000000000000004">
      <c r="A1" s="3">
        <v>1</v>
      </c>
      <c r="B1" s="3">
        <v>2</v>
      </c>
      <c r="C1" s="3">
        <v>3</v>
      </c>
      <c r="D1" s="3">
        <v>4</v>
      </c>
      <c r="E1" s="3">
        <v>5</v>
      </c>
      <c r="J1" s="5"/>
      <c r="K1" s="5"/>
      <c r="L1" s="5"/>
      <c r="M1" s="5"/>
      <c r="N1" s="5"/>
      <c r="O1" s="5"/>
    </row>
    <row r="2" spans="1:86" ht="30" customHeight="1" thickBot="1" x14ac:dyDescent="0.3">
      <c r="A2" s="6" t="s">
        <v>22</v>
      </c>
      <c r="B2" s="6" t="s">
        <v>72</v>
      </c>
      <c r="C2" s="6" t="s">
        <v>73</v>
      </c>
      <c r="D2" s="7" t="s">
        <v>74</v>
      </c>
      <c r="E2" s="7" t="s">
        <v>75</v>
      </c>
      <c r="H2" s="210" t="s">
        <v>16</v>
      </c>
      <c r="I2" s="211"/>
      <c r="J2" s="211"/>
      <c r="K2" s="211"/>
      <c r="L2" s="211"/>
      <c r="M2" s="211"/>
      <c r="N2" s="211"/>
      <c r="O2" s="212"/>
      <c r="P2" s="207" t="s">
        <v>17</v>
      </c>
      <c r="Q2" s="208"/>
      <c r="R2" s="207" t="s">
        <v>46</v>
      </c>
      <c r="S2" s="209"/>
      <c r="T2" s="209"/>
      <c r="U2" s="208"/>
      <c r="X2" s="8" t="s">
        <v>18</v>
      </c>
      <c r="Y2" s="9" t="s">
        <v>19</v>
      </c>
      <c r="Z2" s="9" t="s">
        <v>20</v>
      </c>
      <c r="AA2" s="10" t="s">
        <v>21</v>
      </c>
      <c r="AB2" s="11" t="s">
        <v>126</v>
      </c>
      <c r="AC2" s="11" t="s">
        <v>22</v>
      </c>
      <c r="AD2" s="11" t="s">
        <v>127</v>
      </c>
      <c r="AE2" s="12" t="s">
        <v>128</v>
      </c>
      <c r="AF2" s="13" t="s">
        <v>22</v>
      </c>
      <c r="AG2" s="14" t="s">
        <v>23</v>
      </c>
      <c r="AU2" s="15"/>
      <c r="AV2" s="15"/>
      <c r="CE2" s="16"/>
      <c r="CF2" s="17"/>
    </row>
    <row r="3" spans="1:86" ht="30" customHeight="1" x14ac:dyDescent="0.4">
      <c r="A3" s="18">
        <v>0</v>
      </c>
      <c r="B3" s="19">
        <v>1734</v>
      </c>
      <c r="C3" s="19">
        <v>100000</v>
      </c>
      <c r="D3" s="20">
        <f t="shared" ref="D3:D66" si="0">B3/C3</f>
        <v>1.7340000000000001E-2</v>
      </c>
      <c r="E3" s="21">
        <v>0</v>
      </c>
      <c r="H3" s="22"/>
      <c r="I3" s="23"/>
      <c r="J3" s="24" t="s">
        <v>93</v>
      </c>
      <c r="K3" s="25" t="str">
        <f>'ورود اطلاعات'!D14</f>
        <v>ندارد</v>
      </c>
      <c r="L3" s="26"/>
      <c r="M3" s="23"/>
      <c r="N3" s="27" t="s">
        <v>8</v>
      </c>
      <c r="O3" s="28">
        <f>'ورود اطلاعات'!D4</f>
        <v>60</v>
      </c>
      <c r="P3" s="29"/>
      <c r="Q3" s="30"/>
      <c r="R3" s="31" t="s">
        <v>4</v>
      </c>
      <c r="S3" s="32">
        <f>'ورود اطلاعات'!F4</f>
        <v>0</v>
      </c>
      <c r="T3" s="27" t="s">
        <v>85</v>
      </c>
      <c r="U3" s="33">
        <f>'ورود اطلاعات'!F5</f>
        <v>0</v>
      </c>
      <c r="X3" s="34">
        <v>1</v>
      </c>
      <c r="Y3" s="35">
        <v>5.9999999999999995E-4</v>
      </c>
      <c r="Z3" s="35">
        <v>5.9999999999999995E-4</v>
      </c>
      <c r="AA3" s="36">
        <v>8.0000000000000002E-3</v>
      </c>
      <c r="AB3" s="37">
        <v>1</v>
      </c>
      <c r="AC3" s="37">
        <v>0</v>
      </c>
      <c r="AD3" s="37">
        <v>450</v>
      </c>
      <c r="AE3" s="38">
        <f>AD3*150%</f>
        <v>675</v>
      </c>
      <c r="AF3" s="39">
        <v>18</v>
      </c>
      <c r="AG3" s="40">
        <v>1.4999999999999999E-2</v>
      </c>
      <c r="AU3" s="15"/>
      <c r="AV3" s="15"/>
    </row>
    <row r="4" spans="1:86" ht="30" customHeight="1" x14ac:dyDescent="0.4">
      <c r="A4" s="18">
        <v>1</v>
      </c>
      <c r="B4" s="19">
        <v>122</v>
      </c>
      <c r="C4" s="19">
        <v>98266</v>
      </c>
      <c r="D4" s="20">
        <f t="shared" si="0"/>
        <v>1.2415280972055442E-3</v>
      </c>
      <c r="E4" s="21">
        <v>1</v>
      </c>
      <c r="H4" s="41" t="s">
        <v>24</v>
      </c>
      <c r="I4" s="42">
        <f>'ورود اطلاعات'!B6</f>
        <v>0.1</v>
      </c>
      <c r="J4" s="42" t="s">
        <v>95</v>
      </c>
      <c r="K4" s="42">
        <f>'ورود اطلاعات'!B12</f>
        <v>60</v>
      </c>
      <c r="L4" s="43" t="s">
        <v>25</v>
      </c>
      <c r="M4" s="42">
        <f>'ورود اطلاعات'!B7</f>
        <v>0.05</v>
      </c>
      <c r="N4" s="43" t="s">
        <v>87</v>
      </c>
      <c r="O4" s="44">
        <f>'ورود اطلاعات'!D5</f>
        <v>0</v>
      </c>
      <c r="P4" s="45" t="s">
        <v>26</v>
      </c>
      <c r="Q4" s="46">
        <v>0.01</v>
      </c>
      <c r="R4" s="41" t="s">
        <v>9</v>
      </c>
      <c r="S4" s="47">
        <f>'ورود اطلاعات'!H4</f>
        <v>0</v>
      </c>
      <c r="T4" s="43" t="s">
        <v>86</v>
      </c>
      <c r="U4" s="44">
        <f>'ورود اطلاعات'!H5</f>
        <v>0</v>
      </c>
      <c r="X4" s="48">
        <v>2</v>
      </c>
      <c r="Y4" s="49">
        <v>7.5000000000000002E-4</v>
      </c>
      <c r="Z4" s="49">
        <v>7.5000000000000002E-4</v>
      </c>
      <c r="AA4" s="50">
        <v>1.0999999999999999E-2</v>
      </c>
      <c r="AB4" s="37">
        <v>2</v>
      </c>
      <c r="AC4" s="37">
        <v>1</v>
      </c>
      <c r="AD4" s="37">
        <v>450</v>
      </c>
      <c r="AE4" s="38">
        <f>AD4*150%</f>
        <v>675</v>
      </c>
      <c r="AF4" s="39">
        <v>19</v>
      </c>
      <c r="AG4" s="40">
        <v>1.4999999999999999E-2</v>
      </c>
      <c r="AU4" s="15"/>
      <c r="AV4" s="15"/>
    </row>
    <row r="5" spans="1:86" ht="30" customHeight="1" x14ac:dyDescent="0.4">
      <c r="A5" s="18">
        <v>2</v>
      </c>
      <c r="B5" s="19">
        <v>92</v>
      </c>
      <c r="C5" s="19">
        <v>98144</v>
      </c>
      <c r="D5" s="20">
        <f t="shared" si="0"/>
        <v>9.373981089012064E-4</v>
      </c>
      <c r="E5" s="21">
        <v>2</v>
      </c>
      <c r="H5" s="51" t="s">
        <v>27</v>
      </c>
      <c r="I5" s="52">
        <f>'ورود اطلاعات'!B8</f>
        <v>10</v>
      </c>
      <c r="J5" s="53" t="s">
        <v>94</v>
      </c>
      <c r="K5" s="42" t="str">
        <f>'ورود اطلاعات'!B11</f>
        <v>بلی</v>
      </c>
      <c r="L5" s="43" t="s">
        <v>28</v>
      </c>
      <c r="M5" s="42">
        <f>IF('ورود اطلاعات'!B4="سه ماهه",4,IF('ورود اطلاعات'!B4="ماهانه",12,IF('ورود اطلاعات'!B4="شش ماهه",2,IF('ورود اطلاعات'!B4="دو ماهه",6,IF('ورود اطلاعات'!B4="سالانه",1,0)))))</f>
        <v>12</v>
      </c>
      <c r="N5" s="43" t="s">
        <v>88</v>
      </c>
      <c r="O5" s="54" t="str">
        <f>'ورود اطلاعات'!D20</f>
        <v>ندارد</v>
      </c>
      <c r="P5" s="55" t="s">
        <v>202</v>
      </c>
      <c r="Q5" s="56" t="str">
        <f>'ورود اطلاعات'!D21</f>
        <v>بیمه شده اصلی</v>
      </c>
      <c r="R5" s="41" t="s">
        <v>47</v>
      </c>
      <c r="S5" s="57">
        <f>'ورود اطلاعات'!F6</f>
        <v>0</v>
      </c>
      <c r="T5" s="43" t="s">
        <v>76</v>
      </c>
      <c r="U5" s="58">
        <f>'ورود اطلاعات'!H6</f>
        <v>0</v>
      </c>
      <c r="X5" s="59">
        <v>3</v>
      </c>
      <c r="Y5" s="49">
        <v>1.1000000000000001E-3</v>
      </c>
      <c r="Z5" s="49">
        <v>1.1000000000000001E-3</v>
      </c>
      <c r="AA5" s="50">
        <v>1.4999999999999999E-2</v>
      </c>
      <c r="AB5" s="37">
        <v>3</v>
      </c>
      <c r="AC5" s="37">
        <v>2</v>
      </c>
      <c r="AD5" s="37">
        <v>450</v>
      </c>
      <c r="AE5" s="38">
        <f t="shared" ref="AE5:AE68" si="1">AD5*150%</f>
        <v>675</v>
      </c>
      <c r="AF5" s="39">
        <v>20</v>
      </c>
      <c r="AG5" s="40">
        <v>1.4999999999999999E-2</v>
      </c>
      <c r="AU5" s="15"/>
      <c r="AV5" s="15"/>
    </row>
    <row r="6" spans="1:86" ht="30" customHeight="1" x14ac:dyDescent="0.4">
      <c r="A6" s="18">
        <v>3</v>
      </c>
      <c r="B6" s="19">
        <v>78</v>
      </c>
      <c r="C6" s="19">
        <v>98052</v>
      </c>
      <c r="D6" s="20">
        <f t="shared" si="0"/>
        <v>7.9549626728674582E-4</v>
      </c>
      <c r="E6" s="21">
        <v>3</v>
      </c>
      <c r="H6" s="41" t="s">
        <v>92</v>
      </c>
      <c r="I6" s="60">
        <f>'ورود اطلاعات'!B5</f>
        <v>240000000</v>
      </c>
      <c r="J6" s="43" t="s">
        <v>99</v>
      </c>
      <c r="K6" s="57" t="str">
        <f>'ورود اطلاعات'!D14</f>
        <v>ندارد</v>
      </c>
      <c r="L6" s="43" t="s">
        <v>29</v>
      </c>
      <c r="M6" s="42">
        <f>'ورود اطلاعات'!B10</f>
        <v>0</v>
      </c>
      <c r="N6" s="43" t="s">
        <v>89</v>
      </c>
      <c r="O6" s="61" t="str">
        <f>'ورود اطلاعات'!D17</f>
        <v>ندارد</v>
      </c>
      <c r="P6" s="62" t="s">
        <v>98</v>
      </c>
      <c r="Q6" s="46">
        <v>0.04</v>
      </c>
      <c r="R6" s="41" t="s">
        <v>48</v>
      </c>
      <c r="S6" s="57">
        <f>'ورود اطلاعات'!F12</f>
        <v>0</v>
      </c>
      <c r="T6" s="43" t="s">
        <v>77</v>
      </c>
      <c r="U6" s="58">
        <f>'ورود اطلاعات'!H12</f>
        <v>0</v>
      </c>
      <c r="X6" s="48">
        <v>4</v>
      </c>
      <c r="Y6" s="63">
        <v>1.4E-3</v>
      </c>
      <c r="Z6" s="63">
        <v>1.4E-3</v>
      </c>
      <c r="AA6" s="50">
        <v>2.5000000000000001E-2</v>
      </c>
      <c r="AB6" s="37">
        <v>4</v>
      </c>
      <c r="AC6" s="37">
        <v>3</v>
      </c>
      <c r="AD6" s="37">
        <v>450</v>
      </c>
      <c r="AE6" s="38">
        <f t="shared" si="1"/>
        <v>675</v>
      </c>
      <c r="AF6" s="39">
        <v>21</v>
      </c>
      <c r="AG6" s="40">
        <v>1.4999999999999999E-2</v>
      </c>
      <c r="AU6" s="15"/>
      <c r="AV6" s="15"/>
    </row>
    <row r="7" spans="1:86" ht="30" customHeight="1" thickBot="1" x14ac:dyDescent="0.45">
      <c r="A7" s="18">
        <v>4</v>
      </c>
      <c r="B7" s="19">
        <v>71</v>
      </c>
      <c r="C7" s="19">
        <v>97974</v>
      </c>
      <c r="D7" s="20">
        <f t="shared" si="0"/>
        <v>7.2468205850531771E-4</v>
      </c>
      <c r="E7" s="21">
        <v>4</v>
      </c>
      <c r="H7" s="41" t="s">
        <v>30</v>
      </c>
      <c r="I7" s="42" t="str">
        <f>'ورود اطلاعات'!B4</f>
        <v>ماهانه</v>
      </c>
      <c r="J7" s="42" t="s">
        <v>12</v>
      </c>
      <c r="K7" s="42">
        <f>'ورود اطلاعات'!B8</f>
        <v>10</v>
      </c>
      <c r="L7" s="43" t="s">
        <v>43</v>
      </c>
      <c r="M7" s="57">
        <f>'ورود اطلاعات'!D6</f>
        <v>500000000</v>
      </c>
      <c r="N7" s="43" t="s">
        <v>45</v>
      </c>
      <c r="O7" s="58">
        <f>'ورود اطلاعات'!D8</f>
        <v>0</v>
      </c>
      <c r="P7" s="51" t="s">
        <v>102</v>
      </c>
      <c r="Q7" s="46">
        <v>0.03</v>
      </c>
      <c r="R7" s="41" t="s">
        <v>49</v>
      </c>
      <c r="S7" s="57">
        <f>'ورود اطلاعات'!F10</f>
        <v>0</v>
      </c>
      <c r="T7" s="43" t="s">
        <v>78</v>
      </c>
      <c r="U7" s="58">
        <f>'ورود اطلاعات'!H10</f>
        <v>0</v>
      </c>
      <c r="X7" s="64">
        <v>5</v>
      </c>
      <c r="Y7" s="65">
        <v>1.75E-3</v>
      </c>
      <c r="Z7" s="65">
        <v>1.75E-3</v>
      </c>
      <c r="AA7" s="66">
        <v>0.03</v>
      </c>
      <c r="AB7" s="37">
        <v>5</v>
      </c>
      <c r="AC7" s="37">
        <v>4</v>
      </c>
      <c r="AD7" s="37">
        <v>450</v>
      </c>
      <c r="AE7" s="38">
        <f t="shared" si="1"/>
        <v>675</v>
      </c>
      <c r="AF7" s="39">
        <v>22</v>
      </c>
      <c r="AG7" s="40">
        <v>1.4999999999999999E-2</v>
      </c>
      <c r="AU7" s="15"/>
      <c r="AV7" s="15"/>
    </row>
    <row r="8" spans="1:86" ht="30" customHeight="1" x14ac:dyDescent="0.4">
      <c r="A8" s="18">
        <v>5</v>
      </c>
      <c r="B8" s="19">
        <v>64</v>
      </c>
      <c r="C8" s="19">
        <v>97903</v>
      </c>
      <c r="D8" s="20">
        <f t="shared" si="0"/>
        <v>6.5370826225958343E-4</v>
      </c>
      <c r="E8" s="21">
        <v>5</v>
      </c>
      <c r="H8" s="41" t="s">
        <v>41</v>
      </c>
      <c r="I8" s="57">
        <f>'ورود اطلاعات'!D12</f>
        <v>0</v>
      </c>
      <c r="J8" s="67" t="s">
        <v>158</v>
      </c>
      <c r="K8" s="68">
        <f>'ورود اطلاعات'!D22</f>
        <v>0</v>
      </c>
      <c r="L8" s="43" t="s">
        <v>44</v>
      </c>
      <c r="M8" s="57">
        <f>'ورود اطلاعات'!D10</f>
        <v>0</v>
      </c>
      <c r="N8" s="43" t="s">
        <v>13</v>
      </c>
      <c r="O8" s="54">
        <f>'ورود اطلاعات'!D13</f>
        <v>1</v>
      </c>
      <c r="P8" s="51" t="s">
        <v>31</v>
      </c>
      <c r="Q8" s="69">
        <v>0</v>
      </c>
      <c r="R8" s="41" t="s">
        <v>129</v>
      </c>
      <c r="S8" s="60">
        <f>MIN('ورود اطلاعات'!F15,'life table -مفروضات و نرخ ها'!O10)</f>
        <v>0</v>
      </c>
      <c r="T8" s="43" t="s">
        <v>130</v>
      </c>
      <c r="U8" s="58">
        <f>MIN('ورود اطلاعات'!H15,'life table -مفروضات و نرخ ها'!O10)</f>
        <v>0</v>
      </c>
      <c r="AB8" s="37">
        <v>6</v>
      </c>
      <c r="AC8" s="37">
        <v>5</v>
      </c>
      <c r="AD8" s="37">
        <v>450</v>
      </c>
      <c r="AE8" s="38">
        <f t="shared" si="1"/>
        <v>675</v>
      </c>
      <c r="AF8" s="39">
        <v>23</v>
      </c>
      <c r="AG8" s="40">
        <v>1.4999999999999999E-2</v>
      </c>
      <c r="AU8" s="15"/>
      <c r="AV8" s="15"/>
    </row>
    <row r="9" spans="1:86" ht="30" customHeight="1" x14ac:dyDescent="0.4">
      <c r="A9" s="18">
        <v>6</v>
      </c>
      <c r="B9" s="19">
        <v>59</v>
      </c>
      <c r="C9" s="19">
        <v>97839</v>
      </c>
      <c r="D9" s="20">
        <f t="shared" si="0"/>
        <v>6.0303151095166549E-4</v>
      </c>
      <c r="E9" s="21">
        <v>6</v>
      </c>
      <c r="H9" s="41" t="s">
        <v>42</v>
      </c>
      <c r="I9" s="57">
        <f>MIN('ورود اطلاعات'!D15,'life table -مفروضات و نرخ ها'!O10)</f>
        <v>0</v>
      </c>
      <c r="J9" s="67"/>
      <c r="K9" s="67"/>
      <c r="L9" s="43" t="s">
        <v>32</v>
      </c>
      <c r="M9" s="42">
        <v>1</v>
      </c>
      <c r="N9" s="43" t="s">
        <v>33</v>
      </c>
      <c r="O9" s="54">
        <v>60</v>
      </c>
      <c r="P9" s="51" t="s">
        <v>34</v>
      </c>
      <c r="Q9" s="69">
        <v>0</v>
      </c>
      <c r="R9" s="41" t="s">
        <v>50</v>
      </c>
      <c r="S9" s="57">
        <f>'ورود اطلاعات'!F8</f>
        <v>0</v>
      </c>
      <c r="T9" s="43" t="s">
        <v>79</v>
      </c>
      <c r="U9" s="58">
        <f>'ورود اطلاعات'!H8</f>
        <v>0</v>
      </c>
      <c r="AB9" s="37">
        <v>7</v>
      </c>
      <c r="AC9" s="37">
        <v>6</v>
      </c>
      <c r="AD9" s="37">
        <v>450</v>
      </c>
      <c r="AE9" s="38">
        <f t="shared" si="1"/>
        <v>675</v>
      </c>
      <c r="AF9" s="39">
        <v>24</v>
      </c>
      <c r="AG9" s="40">
        <v>1.4999999999999999E-2</v>
      </c>
      <c r="AU9" s="15"/>
      <c r="AV9" s="15"/>
    </row>
    <row r="10" spans="1:86" ht="30" customHeight="1" thickBot="1" x14ac:dyDescent="0.45">
      <c r="A10" s="18">
        <v>7</v>
      </c>
      <c r="B10" s="19">
        <v>57</v>
      </c>
      <c r="C10" s="19">
        <v>97780</v>
      </c>
      <c r="D10" s="20">
        <f t="shared" si="0"/>
        <v>5.829412967887094E-4</v>
      </c>
      <c r="E10" s="21">
        <v>7</v>
      </c>
      <c r="H10" s="41" t="s">
        <v>35</v>
      </c>
      <c r="I10" s="57">
        <v>20000000000</v>
      </c>
      <c r="J10" s="67"/>
      <c r="K10" s="67"/>
      <c r="L10" s="43" t="s">
        <v>36</v>
      </c>
      <c r="M10" s="70">
        <v>20000000000</v>
      </c>
      <c r="N10" s="43" t="s">
        <v>37</v>
      </c>
      <c r="O10" s="58">
        <v>5000000000</v>
      </c>
      <c r="P10" s="71" t="s">
        <v>91</v>
      </c>
      <c r="Q10" s="61" t="str">
        <f>'ورود اطلاعات'!D18</f>
        <v>ندارد</v>
      </c>
      <c r="R10" s="41" t="s">
        <v>14</v>
      </c>
      <c r="S10" s="57">
        <f>'ورود اطلاعات'!F13</f>
        <v>1</v>
      </c>
      <c r="T10" s="67" t="s">
        <v>160</v>
      </c>
      <c r="U10" s="68">
        <f>'ورود اطلاعات'!F17</f>
        <v>0</v>
      </c>
      <c r="AB10" s="37">
        <v>8</v>
      </c>
      <c r="AC10" s="37">
        <v>7</v>
      </c>
      <c r="AD10" s="37">
        <v>450</v>
      </c>
      <c r="AE10" s="38">
        <f t="shared" si="1"/>
        <v>675</v>
      </c>
      <c r="AF10" s="39">
        <v>25</v>
      </c>
      <c r="AG10" s="40">
        <v>1.4999999999999999E-2</v>
      </c>
      <c r="AU10" s="15"/>
      <c r="AV10" s="15"/>
    </row>
    <row r="11" spans="1:86" ht="30" customHeight="1" thickBot="1" x14ac:dyDescent="0.45">
      <c r="A11" s="18">
        <v>8</v>
      </c>
      <c r="B11" s="19">
        <v>53</v>
      </c>
      <c r="C11" s="19">
        <v>97723</v>
      </c>
      <c r="D11" s="20">
        <f t="shared" si="0"/>
        <v>5.4234929341096774E-4</v>
      </c>
      <c r="E11" s="21">
        <v>8</v>
      </c>
      <c r="H11" s="72" t="s">
        <v>38</v>
      </c>
      <c r="I11" s="70">
        <v>20000000000</v>
      </c>
      <c r="J11" s="73"/>
      <c r="K11" s="73"/>
      <c r="L11" s="74" t="s">
        <v>39</v>
      </c>
      <c r="M11" s="70">
        <v>1000000000</v>
      </c>
      <c r="N11" s="74" t="s">
        <v>40</v>
      </c>
      <c r="O11" s="75">
        <f>'ورود اطلاعات'!B9</f>
        <v>0</v>
      </c>
      <c r="P11" s="76" t="s">
        <v>90</v>
      </c>
      <c r="Q11" s="75">
        <f>'ورود اطلاعات'!D19</f>
        <v>0</v>
      </c>
      <c r="R11" s="72" t="s">
        <v>15</v>
      </c>
      <c r="S11" s="70">
        <f>'ورود اطلاعات'!H13</f>
        <v>2</v>
      </c>
      <c r="T11" s="67" t="s">
        <v>159</v>
      </c>
      <c r="U11" s="77">
        <f>'ورود اطلاعات'!H17</f>
        <v>0</v>
      </c>
      <c r="AB11" s="37">
        <v>9</v>
      </c>
      <c r="AC11" s="37">
        <v>8</v>
      </c>
      <c r="AD11" s="37">
        <v>450</v>
      </c>
      <c r="AE11" s="38">
        <f t="shared" si="1"/>
        <v>675</v>
      </c>
      <c r="AF11" s="39">
        <v>26</v>
      </c>
      <c r="AG11" s="40">
        <v>1.4999999999999999E-2</v>
      </c>
      <c r="AU11" s="15"/>
      <c r="AV11" s="15"/>
      <c r="CE11" s="206" t="s">
        <v>108</v>
      </c>
      <c r="CF11" s="206"/>
      <c r="CG11" s="206"/>
      <c r="CH11" s="78">
        <v>0.20799999999999999</v>
      </c>
    </row>
    <row r="12" spans="1:86" ht="30" customHeight="1" x14ac:dyDescent="0.4">
      <c r="A12" s="18">
        <v>9</v>
      </c>
      <c r="B12" s="19">
        <v>52</v>
      </c>
      <c r="C12" s="19">
        <v>97670</v>
      </c>
      <c r="D12" s="20">
        <f t="shared" si="0"/>
        <v>5.3240503737073824E-4</v>
      </c>
      <c r="E12" s="21">
        <v>9</v>
      </c>
      <c r="AB12" s="37">
        <v>10</v>
      </c>
      <c r="AC12" s="37">
        <v>9</v>
      </c>
      <c r="AD12" s="37">
        <v>450</v>
      </c>
      <c r="AE12" s="38">
        <f t="shared" si="1"/>
        <v>675</v>
      </c>
      <c r="AF12" s="39">
        <v>27</v>
      </c>
      <c r="AG12" s="40">
        <v>1.4999999999999999E-2</v>
      </c>
    </row>
    <row r="13" spans="1:86" ht="30" customHeight="1" x14ac:dyDescent="0.4">
      <c r="A13" s="18">
        <v>10</v>
      </c>
      <c r="B13" s="19">
        <v>52</v>
      </c>
      <c r="C13" s="19">
        <v>97618</v>
      </c>
      <c r="D13" s="20">
        <f t="shared" si="0"/>
        <v>5.3268864348788138E-4</v>
      </c>
      <c r="E13" s="21">
        <v>10</v>
      </c>
      <c r="AB13" s="37">
        <v>11</v>
      </c>
      <c r="AC13" s="37">
        <v>10</v>
      </c>
      <c r="AD13" s="37">
        <v>450</v>
      </c>
      <c r="AE13" s="38">
        <f t="shared" si="1"/>
        <v>675</v>
      </c>
      <c r="AF13" s="39">
        <v>28</v>
      </c>
      <c r="AG13" s="40">
        <v>1.4999999999999999E-2</v>
      </c>
    </row>
    <row r="14" spans="1:86" ht="30" customHeight="1" x14ac:dyDescent="0.4">
      <c r="A14" s="18">
        <v>11</v>
      </c>
      <c r="B14" s="19">
        <v>52</v>
      </c>
      <c r="C14" s="19">
        <v>97566</v>
      </c>
      <c r="D14" s="20">
        <f t="shared" si="0"/>
        <v>5.3297255191357641E-4</v>
      </c>
      <c r="E14" s="21">
        <v>11</v>
      </c>
      <c r="AB14" s="37">
        <v>12</v>
      </c>
      <c r="AC14" s="37">
        <v>11</v>
      </c>
      <c r="AD14" s="37">
        <v>450</v>
      </c>
      <c r="AE14" s="38">
        <f t="shared" si="1"/>
        <v>675</v>
      </c>
      <c r="AF14" s="39">
        <v>29</v>
      </c>
      <c r="AG14" s="40">
        <v>1.4999999999999999E-2</v>
      </c>
    </row>
    <row r="15" spans="1:86" ht="30" customHeight="1" x14ac:dyDescent="0.4">
      <c r="A15" s="18">
        <v>12</v>
      </c>
      <c r="B15" s="19">
        <v>52</v>
      </c>
      <c r="C15" s="19">
        <v>97514</v>
      </c>
      <c r="D15" s="20">
        <f t="shared" si="0"/>
        <v>5.3325676313144776E-4</v>
      </c>
      <c r="E15" s="21">
        <v>12</v>
      </c>
      <c r="AB15" s="37">
        <v>13</v>
      </c>
      <c r="AC15" s="37">
        <v>12</v>
      </c>
      <c r="AD15" s="37">
        <v>450</v>
      </c>
      <c r="AE15" s="38">
        <f t="shared" si="1"/>
        <v>675</v>
      </c>
      <c r="AF15" s="39">
        <v>30</v>
      </c>
      <c r="AG15" s="40">
        <v>0.02</v>
      </c>
    </row>
    <row r="16" spans="1:86" ht="30" customHeight="1" x14ac:dyDescent="0.4">
      <c r="A16" s="18">
        <v>13</v>
      </c>
      <c r="B16" s="19">
        <v>56</v>
      </c>
      <c r="C16" s="19">
        <v>97462</v>
      </c>
      <c r="D16" s="20">
        <f t="shared" si="0"/>
        <v>5.7458291436662497E-4</v>
      </c>
      <c r="E16" s="21">
        <v>13</v>
      </c>
      <c r="AB16" s="37">
        <v>14</v>
      </c>
      <c r="AC16" s="37">
        <v>13</v>
      </c>
      <c r="AD16" s="37">
        <v>450</v>
      </c>
      <c r="AE16" s="38">
        <f t="shared" si="1"/>
        <v>675</v>
      </c>
      <c r="AF16" s="39">
        <v>31</v>
      </c>
      <c r="AG16" s="40">
        <v>0.02</v>
      </c>
    </row>
    <row r="17" spans="1:33" ht="30" customHeight="1" x14ac:dyDescent="0.4">
      <c r="A17" s="18">
        <v>14</v>
      </c>
      <c r="B17" s="19">
        <v>58</v>
      </c>
      <c r="C17" s="19">
        <v>97406</v>
      </c>
      <c r="D17" s="20">
        <f t="shared" si="0"/>
        <v>5.9544586575775618E-4</v>
      </c>
      <c r="E17" s="21">
        <v>14</v>
      </c>
      <c r="AB17" s="37">
        <v>15</v>
      </c>
      <c r="AC17" s="37">
        <v>14</v>
      </c>
      <c r="AD17" s="37">
        <v>450</v>
      </c>
      <c r="AE17" s="38">
        <f t="shared" si="1"/>
        <v>675</v>
      </c>
      <c r="AF17" s="39">
        <v>32</v>
      </c>
      <c r="AG17" s="40">
        <v>0.02</v>
      </c>
    </row>
    <row r="18" spans="1:33" ht="30" customHeight="1" x14ac:dyDescent="0.4">
      <c r="A18" s="18">
        <v>15</v>
      </c>
      <c r="B18" s="19">
        <v>64</v>
      </c>
      <c r="C18" s="19">
        <v>97348</v>
      </c>
      <c r="D18" s="20">
        <f t="shared" si="0"/>
        <v>6.5743518100012325E-4</v>
      </c>
      <c r="E18" s="21">
        <v>15</v>
      </c>
      <c r="AB18" s="37">
        <v>16</v>
      </c>
      <c r="AC18" s="37">
        <v>15</v>
      </c>
      <c r="AD18" s="37">
        <v>450</v>
      </c>
      <c r="AE18" s="38">
        <f t="shared" si="1"/>
        <v>675</v>
      </c>
      <c r="AF18" s="39">
        <v>33</v>
      </c>
      <c r="AG18" s="40">
        <v>0.02</v>
      </c>
    </row>
    <row r="19" spans="1:33" ht="30" customHeight="1" x14ac:dyDescent="0.4">
      <c r="A19" s="18">
        <v>16</v>
      </c>
      <c r="B19" s="19">
        <v>68</v>
      </c>
      <c r="C19" s="19">
        <v>97284</v>
      </c>
      <c r="D19" s="20">
        <f t="shared" si="0"/>
        <v>6.9898441675917929E-4</v>
      </c>
      <c r="E19" s="21">
        <v>16</v>
      </c>
      <c r="AB19" s="37">
        <v>17</v>
      </c>
      <c r="AC19" s="37">
        <v>16</v>
      </c>
      <c r="AD19" s="37">
        <v>450</v>
      </c>
      <c r="AE19" s="38">
        <f t="shared" si="1"/>
        <v>675</v>
      </c>
      <c r="AF19" s="39">
        <v>34</v>
      </c>
      <c r="AG19" s="40">
        <v>0.02</v>
      </c>
    </row>
    <row r="20" spans="1:33" ht="30" customHeight="1" x14ac:dyDescent="0.4">
      <c r="A20" s="18">
        <v>17</v>
      </c>
      <c r="B20" s="19">
        <v>74</v>
      </c>
      <c r="C20" s="19">
        <v>97216</v>
      </c>
      <c r="D20" s="20">
        <f t="shared" si="0"/>
        <v>7.6119157340355493E-4</v>
      </c>
      <c r="E20" s="21">
        <v>17</v>
      </c>
      <c r="AB20" s="37">
        <v>18</v>
      </c>
      <c r="AC20" s="37">
        <v>17</v>
      </c>
      <c r="AD20" s="37">
        <v>450</v>
      </c>
      <c r="AE20" s="38">
        <f t="shared" si="1"/>
        <v>675</v>
      </c>
      <c r="AF20" s="39">
        <v>35</v>
      </c>
      <c r="AG20" s="40">
        <v>0.02</v>
      </c>
    </row>
    <row r="21" spans="1:33" ht="30" customHeight="1" x14ac:dyDescent="0.4">
      <c r="A21" s="18">
        <v>18</v>
      </c>
      <c r="B21" s="19">
        <v>79</v>
      </c>
      <c r="C21" s="19">
        <v>97142</v>
      </c>
      <c r="D21" s="20">
        <f t="shared" si="0"/>
        <v>8.1324246978649816E-4</v>
      </c>
      <c r="E21" s="21">
        <v>18</v>
      </c>
      <c r="AB21" s="37">
        <v>19</v>
      </c>
      <c r="AC21" s="37">
        <v>18</v>
      </c>
      <c r="AD21" s="37">
        <v>450</v>
      </c>
      <c r="AE21" s="38">
        <f t="shared" si="1"/>
        <v>675</v>
      </c>
      <c r="AF21" s="39">
        <v>36</v>
      </c>
      <c r="AG21" s="40">
        <v>0.02</v>
      </c>
    </row>
    <row r="22" spans="1:33" ht="30" customHeight="1" x14ac:dyDescent="0.4">
      <c r="A22" s="18">
        <v>19</v>
      </c>
      <c r="B22" s="19">
        <v>85</v>
      </c>
      <c r="C22" s="19">
        <v>97063</v>
      </c>
      <c r="D22" s="20">
        <f t="shared" si="0"/>
        <v>8.7571989326519885E-4</v>
      </c>
      <c r="E22" s="21">
        <v>19</v>
      </c>
      <c r="AB22" s="37">
        <v>20</v>
      </c>
      <c r="AC22" s="37">
        <v>19</v>
      </c>
      <c r="AD22" s="37">
        <v>450</v>
      </c>
      <c r="AE22" s="38">
        <f t="shared" si="1"/>
        <v>675</v>
      </c>
      <c r="AF22" s="39">
        <v>37</v>
      </c>
      <c r="AG22" s="40">
        <v>0.02</v>
      </c>
    </row>
    <row r="23" spans="1:33" ht="30" customHeight="1" x14ac:dyDescent="0.4">
      <c r="A23" s="18">
        <v>20</v>
      </c>
      <c r="B23" s="19">
        <v>90</v>
      </c>
      <c r="C23" s="19">
        <v>96978</v>
      </c>
      <c r="D23" s="20">
        <f t="shared" si="0"/>
        <v>9.280455361009714E-4</v>
      </c>
      <c r="E23" s="21">
        <v>20</v>
      </c>
      <c r="AB23" s="37">
        <v>21</v>
      </c>
      <c r="AC23" s="37">
        <v>20</v>
      </c>
      <c r="AD23" s="37">
        <v>450</v>
      </c>
      <c r="AE23" s="38">
        <f t="shared" si="1"/>
        <v>675</v>
      </c>
      <c r="AF23" s="39">
        <v>38</v>
      </c>
      <c r="AG23" s="40">
        <v>0.02</v>
      </c>
    </row>
    <row r="24" spans="1:33" ht="30" customHeight="1" x14ac:dyDescent="0.4">
      <c r="A24" s="18">
        <v>21</v>
      </c>
      <c r="B24" s="19">
        <v>96</v>
      </c>
      <c r="C24" s="19">
        <v>96888</v>
      </c>
      <c r="D24" s="20">
        <f t="shared" si="0"/>
        <v>9.9083477830071826E-4</v>
      </c>
      <c r="E24" s="21">
        <v>21</v>
      </c>
      <c r="AB24" s="37">
        <v>22</v>
      </c>
      <c r="AC24" s="37">
        <v>21</v>
      </c>
      <c r="AD24" s="37">
        <v>450</v>
      </c>
      <c r="AE24" s="38">
        <f t="shared" si="1"/>
        <v>675</v>
      </c>
      <c r="AF24" s="39">
        <v>39</v>
      </c>
      <c r="AG24" s="40">
        <v>0.02</v>
      </c>
    </row>
    <row r="25" spans="1:33" ht="30" customHeight="1" x14ac:dyDescent="0.4">
      <c r="A25" s="18">
        <v>22</v>
      </c>
      <c r="B25" s="19">
        <v>101</v>
      </c>
      <c r="C25" s="19">
        <v>96792</v>
      </c>
      <c r="D25" s="20">
        <f t="shared" si="0"/>
        <v>1.0434746673278783E-3</v>
      </c>
      <c r="E25" s="21">
        <v>22</v>
      </c>
      <c r="AB25" s="37">
        <v>23</v>
      </c>
      <c r="AC25" s="37">
        <v>22</v>
      </c>
      <c r="AD25" s="37">
        <v>450</v>
      </c>
      <c r="AE25" s="38">
        <f t="shared" si="1"/>
        <v>675</v>
      </c>
      <c r="AF25" s="39">
        <v>40</v>
      </c>
      <c r="AG25" s="40">
        <v>2.5000000000000001E-2</v>
      </c>
    </row>
    <row r="26" spans="1:33" ht="30" customHeight="1" x14ac:dyDescent="0.4">
      <c r="A26" s="18">
        <v>23</v>
      </c>
      <c r="B26" s="19">
        <v>105</v>
      </c>
      <c r="C26" s="19">
        <v>96691</v>
      </c>
      <c r="D26" s="20">
        <f t="shared" si="0"/>
        <v>1.0859335408672989E-3</v>
      </c>
      <c r="E26" s="21">
        <v>23</v>
      </c>
      <c r="AB26" s="37">
        <v>24</v>
      </c>
      <c r="AC26" s="37">
        <v>23</v>
      </c>
      <c r="AD26" s="37">
        <v>450</v>
      </c>
      <c r="AE26" s="38">
        <f t="shared" si="1"/>
        <v>675</v>
      </c>
      <c r="AF26" s="39">
        <v>41</v>
      </c>
      <c r="AG26" s="40">
        <v>2.5000000000000001E-2</v>
      </c>
    </row>
    <row r="27" spans="1:33" ht="30" customHeight="1" x14ac:dyDescent="0.4">
      <c r="A27" s="18">
        <v>24</v>
      </c>
      <c r="B27" s="19">
        <v>109</v>
      </c>
      <c r="C27" s="19">
        <v>96586</v>
      </c>
      <c r="D27" s="20">
        <f t="shared" si="0"/>
        <v>1.1285279440084485E-3</v>
      </c>
      <c r="E27" s="21">
        <v>24</v>
      </c>
      <c r="AB27" s="37">
        <v>25</v>
      </c>
      <c r="AC27" s="37">
        <v>24</v>
      </c>
      <c r="AD27" s="37">
        <v>450</v>
      </c>
      <c r="AE27" s="38">
        <f t="shared" si="1"/>
        <v>675</v>
      </c>
      <c r="AF27" s="39">
        <v>42</v>
      </c>
      <c r="AG27" s="40">
        <v>2.5000000000000001E-2</v>
      </c>
    </row>
    <row r="28" spans="1:33" ht="30" customHeight="1" x14ac:dyDescent="0.4">
      <c r="A28" s="18">
        <v>25</v>
      </c>
      <c r="B28" s="19">
        <v>114</v>
      </c>
      <c r="C28" s="19">
        <v>96477</v>
      </c>
      <c r="D28" s="20">
        <f t="shared" si="0"/>
        <v>1.1816287819894898E-3</v>
      </c>
      <c r="E28" s="21">
        <v>25</v>
      </c>
      <c r="AB28" s="37">
        <v>26</v>
      </c>
      <c r="AC28" s="37">
        <v>25</v>
      </c>
      <c r="AD28" s="37">
        <v>450</v>
      </c>
      <c r="AE28" s="38">
        <f t="shared" si="1"/>
        <v>675</v>
      </c>
      <c r="AF28" s="39">
        <v>43</v>
      </c>
      <c r="AG28" s="40">
        <v>2.5000000000000001E-2</v>
      </c>
    </row>
    <row r="29" spans="1:33" ht="30" customHeight="1" x14ac:dyDescent="0.4">
      <c r="A29" s="18">
        <v>26</v>
      </c>
      <c r="B29" s="19">
        <v>115</v>
      </c>
      <c r="C29" s="19">
        <v>96363</v>
      </c>
      <c r="D29" s="20">
        <f t="shared" si="0"/>
        <v>1.1934041073856148E-3</v>
      </c>
      <c r="E29" s="21">
        <v>26</v>
      </c>
      <c r="AB29" s="37">
        <v>27</v>
      </c>
      <c r="AC29" s="37">
        <v>26</v>
      </c>
      <c r="AD29" s="37">
        <v>570</v>
      </c>
      <c r="AE29" s="38">
        <f t="shared" si="1"/>
        <v>855</v>
      </c>
      <c r="AF29" s="39">
        <v>44</v>
      </c>
      <c r="AG29" s="40">
        <v>2.5000000000000001E-2</v>
      </c>
    </row>
    <row r="30" spans="1:33" ht="30" customHeight="1" x14ac:dyDescent="0.4">
      <c r="A30" s="18">
        <v>27</v>
      </c>
      <c r="B30" s="19">
        <v>118</v>
      </c>
      <c r="C30" s="19">
        <v>96248</v>
      </c>
      <c r="D30" s="20">
        <f t="shared" si="0"/>
        <v>1.2259995012883385E-3</v>
      </c>
      <c r="E30" s="21">
        <v>27</v>
      </c>
      <c r="AB30" s="37">
        <v>28</v>
      </c>
      <c r="AC30" s="37">
        <v>27</v>
      </c>
      <c r="AD30" s="37">
        <v>570</v>
      </c>
      <c r="AE30" s="38">
        <f t="shared" si="1"/>
        <v>855</v>
      </c>
      <c r="AF30" s="39">
        <v>45</v>
      </c>
      <c r="AG30" s="40">
        <v>3.2000000000000001E-2</v>
      </c>
    </row>
    <row r="31" spans="1:33" ht="30" customHeight="1" x14ac:dyDescent="0.4">
      <c r="A31" s="18">
        <v>28</v>
      </c>
      <c r="B31" s="19">
        <v>122</v>
      </c>
      <c r="C31" s="19">
        <v>96130</v>
      </c>
      <c r="D31" s="20">
        <f t="shared" si="0"/>
        <v>1.269114740455633E-3</v>
      </c>
      <c r="E31" s="21">
        <v>28</v>
      </c>
      <c r="AB31" s="37">
        <v>29</v>
      </c>
      <c r="AC31" s="37">
        <v>28</v>
      </c>
      <c r="AD31" s="37">
        <v>570</v>
      </c>
      <c r="AE31" s="38">
        <f t="shared" si="1"/>
        <v>855</v>
      </c>
      <c r="AF31" s="39">
        <v>46</v>
      </c>
      <c r="AG31" s="40">
        <v>3.2000000000000001E-2</v>
      </c>
    </row>
    <row r="32" spans="1:33" ht="30" customHeight="1" x14ac:dyDescent="0.4">
      <c r="A32" s="18">
        <v>29</v>
      </c>
      <c r="B32" s="19">
        <v>124</v>
      </c>
      <c r="C32" s="19">
        <v>96008</v>
      </c>
      <c r="D32" s="20">
        <f t="shared" si="0"/>
        <v>1.2915590367469378E-3</v>
      </c>
      <c r="E32" s="21">
        <v>29</v>
      </c>
      <c r="AB32" s="37">
        <v>30</v>
      </c>
      <c r="AC32" s="37">
        <v>29</v>
      </c>
      <c r="AD32" s="37">
        <v>570</v>
      </c>
      <c r="AE32" s="38">
        <f t="shared" si="1"/>
        <v>855</v>
      </c>
      <c r="AF32" s="39">
        <v>47</v>
      </c>
      <c r="AG32" s="40">
        <v>3.2000000000000001E-2</v>
      </c>
    </row>
    <row r="33" spans="1:33" ht="30" customHeight="1" x14ac:dyDescent="0.4">
      <c r="A33" s="18">
        <v>30</v>
      </c>
      <c r="B33" s="19">
        <v>126</v>
      </c>
      <c r="C33" s="19">
        <v>95884</v>
      </c>
      <c r="D33" s="20">
        <f t="shared" si="0"/>
        <v>1.3140878561595261E-3</v>
      </c>
      <c r="E33" s="21">
        <v>30</v>
      </c>
      <c r="AB33" s="37">
        <v>31</v>
      </c>
      <c r="AC33" s="37">
        <v>30</v>
      </c>
      <c r="AD33" s="37">
        <v>570</v>
      </c>
      <c r="AE33" s="38">
        <f t="shared" si="1"/>
        <v>855</v>
      </c>
      <c r="AF33" s="39">
        <v>48</v>
      </c>
      <c r="AG33" s="40">
        <v>3.2000000000000001E-2</v>
      </c>
    </row>
    <row r="34" spans="1:33" ht="30" customHeight="1" x14ac:dyDescent="0.4">
      <c r="A34" s="18">
        <v>31</v>
      </c>
      <c r="B34" s="19">
        <v>128</v>
      </c>
      <c r="C34" s="19">
        <v>95758</v>
      </c>
      <c r="D34" s="20">
        <f t="shared" si="0"/>
        <v>1.3367029386578667E-3</v>
      </c>
      <c r="E34" s="21">
        <v>31</v>
      </c>
      <c r="AB34" s="37">
        <v>32</v>
      </c>
      <c r="AC34" s="37">
        <v>31</v>
      </c>
      <c r="AD34" s="37">
        <v>750</v>
      </c>
      <c r="AE34" s="38">
        <f t="shared" si="1"/>
        <v>1125</v>
      </c>
      <c r="AF34" s="39">
        <v>49</v>
      </c>
      <c r="AG34" s="40">
        <v>3.2000000000000001E-2</v>
      </c>
    </row>
    <row r="35" spans="1:33" ht="30" customHeight="1" x14ac:dyDescent="0.4">
      <c r="A35" s="18">
        <v>32</v>
      </c>
      <c r="B35" s="19">
        <v>132</v>
      </c>
      <c r="C35" s="19">
        <v>95630</v>
      </c>
      <c r="D35" s="20">
        <f t="shared" si="0"/>
        <v>1.3803199832688486E-3</v>
      </c>
      <c r="E35" s="21">
        <v>32</v>
      </c>
      <c r="AB35" s="37">
        <v>33</v>
      </c>
      <c r="AC35" s="37">
        <v>32</v>
      </c>
      <c r="AD35" s="37">
        <v>750</v>
      </c>
      <c r="AE35" s="38">
        <f t="shared" si="1"/>
        <v>1125</v>
      </c>
      <c r="AF35" s="39">
        <v>50</v>
      </c>
      <c r="AG35" s="40">
        <v>0.04</v>
      </c>
    </row>
    <row r="36" spans="1:33" ht="30" customHeight="1" x14ac:dyDescent="0.4">
      <c r="A36" s="18">
        <v>33</v>
      </c>
      <c r="B36" s="19">
        <v>134</v>
      </c>
      <c r="C36" s="19">
        <v>95498</v>
      </c>
      <c r="D36" s="20">
        <f t="shared" si="0"/>
        <v>1.4031707470313515E-3</v>
      </c>
      <c r="E36" s="21">
        <v>33</v>
      </c>
      <c r="AB36" s="37">
        <v>34</v>
      </c>
      <c r="AC36" s="37">
        <v>33</v>
      </c>
      <c r="AD36" s="37">
        <v>750</v>
      </c>
      <c r="AE36" s="38">
        <f t="shared" si="1"/>
        <v>1125</v>
      </c>
      <c r="AF36" s="39">
        <v>51</v>
      </c>
      <c r="AG36" s="40">
        <v>0.04</v>
      </c>
    </row>
    <row r="37" spans="1:33" ht="30" customHeight="1" x14ac:dyDescent="0.4">
      <c r="A37" s="18">
        <v>34</v>
      </c>
      <c r="B37" s="19">
        <v>136</v>
      </c>
      <c r="C37" s="19">
        <v>95364</v>
      </c>
      <c r="D37" s="20">
        <f t="shared" si="0"/>
        <v>1.4261146763978022E-3</v>
      </c>
      <c r="E37" s="21">
        <v>34</v>
      </c>
      <c r="AB37" s="37">
        <v>35</v>
      </c>
      <c r="AC37" s="37">
        <v>34</v>
      </c>
      <c r="AD37" s="37">
        <v>750</v>
      </c>
      <c r="AE37" s="38">
        <f t="shared" si="1"/>
        <v>1125</v>
      </c>
      <c r="AF37" s="39">
        <v>52</v>
      </c>
      <c r="AG37" s="40">
        <v>0.04</v>
      </c>
    </row>
    <row r="38" spans="1:33" ht="30" customHeight="1" x14ac:dyDescent="0.4">
      <c r="A38" s="18">
        <v>35</v>
      </c>
      <c r="B38" s="19">
        <v>142</v>
      </c>
      <c r="C38" s="19">
        <v>95228</v>
      </c>
      <c r="D38" s="20">
        <f t="shared" si="0"/>
        <v>1.491158062754652E-3</v>
      </c>
      <c r="E38" s="21">
        <v>35</v>
      </c>
      <c r="AB38" s="37">
        <v>36</v>
      </c>
      <c r="AC38" s="37">
        <v>35</v>
      </c>
      <c r="AD38" s="37">
        <v>750</v>
      </c>
      <c r="AE38" s="38">
        <f t="shared" si="1"/>
        <v>1125</v>
      </c>
      <c r="AF38" s="39">
        <v>53</v>
      </c>
      <c r="AG38" s="40">
        <v>0.04</v>
      </c>
    </row>
    <row r="39" spans="1:33" ht="30" customHeight="1" x14ac:dyDescent="0.4">
      <c r="A39" s="18">
        <v>36</v>
      </c>
      <c r="B39" s="19">
        <v>145</v>
      </c>
      <c r="C39" s="19">
        <v>95086</v>
      </c>
      <c r="D39" s="20">
        <f t="shared" si="0"/>
        <v>1.5249353217087688E-3</v>
      </c>
      <c r="E39" s="21">
        <v>36</v>
      </c>
      <c r="AB39" s="37">
        <v>37</v>
      </c>
      <c r="AC39" s="37">
        <v>36</v>
      </c>
      <c r="AD39" s="37">
        <v>1500</v>
      </c>
      <c r="AE39" s="38">
        <f t="shared" si="1"/>
        <v>2250</v>
      </c>
      <c r="AF39" s="39">
        <v>54</v>
      </c>
      <c r="AG39" s="40">
        <v>0.04</v>
      </c>
    </row>
    <row r="40" spans="1:33" ht="30" customHeight="1" x14ac:dyDescent="0.4">
      <c r="A40" s="18">
        <v>37</v>
      </c>
      <c r="B40" s="19">
        <v>151</v>
      </c>
      <c r="C40" s="19">
        <v>94941</v>
      </c>
      <c r="D40" s="20">
        <f t="shared" si="0"/>
        <v>1.590461444476043E-3</v>
      </c>
      <c r="E40" s="21">
        <v>37</v>
      </c>
      <c r="AB40" s="37">
        <v>38</v>
      </c>
      <c r="AC40" s="37">
        <v>37</v>
      </c>
      <c r="AD40" s="37">
        <v>1500</v>
      </c>
      <c r="AE40" s="38">
        <f t="shared" si="1"/>
        <v>2250</v>
      </c>
      <c r="AF40" s="39">
        <v>55</v>
      </c>
      <c r="AG40" s="40">
        <v>0.04</v>
      </c>
    </row>
    <row r="41" spans="1:33" ht="30" customHeight="1" x14ac:dyDescent="0.4">
      <c r="A41" s="18">
        <v>38</v>
      </c>
      <c r="B41" s="19">
        <v>156</v>
      </c>
      <c r="C41" s="19">
        <v>94790</v>
      </c>
      <c r="D41" s="20">
        <f t="shared" si="0"/>
        <v>1.6457432218588458E-3</v>
      </c>
      <c r="E41" s="21">
        <v>38</v>
      </c>
      <c r="AB41" s="37">
        <v>39</v>
      </c>
      <c r="AC41" s="37">
        <v>38</v>
      </c>
      <c r="AD41" s="37">
        <v>1500</v>
      </c>
      <c r="AE41" s="38">
        <f t="shared" si="1"/>
        <v>2250</v>
      </c>
      <c r="AF41" s="39">
        <v>56</v>
      </c>
      <c r="AG41" s="40">
        <v>0.05</v>
      </c>
    </row>
    <row r="42" spans="1:33" ht="30" customHeight="1" x14ac:dyDescent="0.4">
      <c r="A42" s="18">
        <v>39</v>
      </c>
      <c r="B42" s="19">
        <v>165</v>
      </c>
      <c r="C42" s="19">
        <v>94634</v>
      </c>
      <c r="D42" s="20">
        <f t="shared" si="0"/>
        <v>1.7435593972567999E-3</v>
      </c>
      <c r="E42" s="21">
        <v>39</v>
      </c>
      <c r="AB42" s="37">
        <v>40</v>
      </c>
      <c r="AC42" s="37">
        <v>39</v>
      </c>
      <c r="AD42" s="37">
        <v>1500</v>
      </c>
      <c r="AE42" s="38">
        <f t="shared" si="1"/>
        <v>2250</v>
      </c>
      <c r="AF42" s="39">
        <v>57</v>
      </c>
      <c r="AG42" s="40">
        <v>0.05</v>
      </c>
    </row>
    <row r="43" spans="1:33" ht="30" customHeight="1" x14ac:dyDescent="0.4">
      <c r="A43" s="18">
        <v>40</v>
      </c>
      <c r="B43" s="19">
        <v>172</v>
      </c>
      <c r="C43" s="19">
        <v>94469</v>
      </c>
      <c r="D43" s="20">
        <f t="shared" si="0"/>
        <v>1.820703087785411E-3</v>
      </c>
      <c r="E43" s="21">
        <v>40</v>
      </c>
      <c r="AB43" s="37">
        <v>41</v>
      </c>
      <c r="AC43" s="37">
        <v>40</v>
      </c>
      <c r="AD43" s="37">
        <v>1500</v>
      </c>
      <c r="AE43" s="38">
        <f t="shared" si="1"/>
        <v>2250</v>
      </c>
      <c r="AF43" s="39">
        <v>58</v>
      </c>
      <c r="AG43" s="40">
        <v>0.05</v>
      </c>
    </row>
    <row r="44" spans="1:33" ht="30" customHeight="1" x14ac:dyDescent="0.4">
      <c r="A44" s="18">
        <v>41</v>
      </c>
      <c r="B44" s="19">
        <v>182</v>
      </c>
      <c r="C44" s="19">
        <v>94297</v>
      </c>
      <c r="D44" s="20">
        <f t="shared" si="0"/>
        <v>1.9300720065325513E-3</v>
      </c>
      <c r="E44" s="21">
        <v>41</v>
      </c>
      <c r="AB44" s="37">
        <v>42</v>
      </c>
      <c r="AC44" s="37">
        <v>41</v>
      </c>
      <c r="AD44" s="37">
        <v>2800</v>
      </c>
      <c r="AE44" s="38">
        <f t="shared" si="1"/>
        <v>4200</v>
      </c>
      <c r="AF44" s="39">
        <v>59</v>
      </c>
      <c r="AG44" s="40">
        <v>0.05</v>
      </c>
    </row>
    <row r="45" spans="1:33" ht="30" customHeight="1" thickBot="1" x14ac:dyDescent="0.45">
      <c r="A45" s="18">
        <v>42</v>
      </c>
      <c r="B45" s="19">
        <v>193</v>
      </c>
      <c r="C45" s="19">
        <v>94115</v>
      </c>
      <c r="D45" s="20">
        <f t="shared" si="0"/>
        <v>2.0506826754502472E-3</v>
      </c>
      <c r="E45" s="21">
        <v>42</v>
      </c>
      <c r="AB45" s="37">
        <v>43</v>
      </c>
      <c r="AC45" s="37">
        <v>42</v>
      </c>
      <c r="AD45" s="37">
        <v>2800</v>
      </c>
      <c r="AE45" s="38">
        <f t="shared" si="1"/>
        <v>4200</v>
      </c>
      <c r="AF45" s="79">
        <v>60</v>
      </c>
      <c r="AG45" s="80">
        <v>0.05</v>
      </c>
    </row>
    <row r="46" spans="1:33" ht="30" customHeight="1" x14ac:dyDescent="0.4">
      <c r="A46" s="18">
        <v>43</v>
      </c>
      <c r="B46" s="19">
        <v>204</v>
      </c>
      <c r="C46" s="19">
        <v>93922</v>
      </c>
      <c r="D46" s="20">
        <f t="shared" si="0"/>
        <v>2.1720150763399415E-3</v>
      </c>
      <c r="E46" s="21">
        <v>43</v>
      </c>
      <c r="AB46" s="37">
        <v>44</v>
      </c>
      <c r="AC46" s="37">
        <v>43</v>
      </c>
      <c r="AD46" s="37">
        <v>2800</v>
      </c>
      <c r="AE46" s="37">
        <f t="shared" si="1"/>
        <v>4200</v>
      </c>
      <c r="AF46" s="81"/>
    </row>
    <row r="47" spans="1:33" ht="30" customHeight="1" x14ac:dyDescent="0.4">
      <c r="A47" s="18">
        <v>44</v>
      </c>
      <c r="B47" s="19">
        <v>219</v>
      </c>
      <c r="C47" s="19">
        <v>93718</v>
      </c>
      <c r="D47" s="20">
        <f t="shared" si="0"/>
        <v>2.336797626923323E-3</v>
      </c>
      <c r="E47" s="21">
        <v>44</v>
      </c>
      <c r="AB47" s="37">
        <v>45</v>
      </c>
      <c r="AC47" s="37">
        <v>44</v>
      </c>
      <c r="AD47" s="37">
        <v>2800</v>
      </c>
      <c r="AE47" s="37">
        <f t="shared" si="1"/>
        <v>4200</v>
      </c>
      <c r="AF47" s="81"/>
    </row>
    <row r="48" spans="1:33" ht="30" customHeight="1" x14ac:dyDescent="0.4">
      <c r="A48" s="18">
        <v>45</v>
      </c>
      <c r="B48" s="19">
        <v>236</v>
      </c>
      <c r="C48" s="19">
        <v>93499</v>
      </c>
      <c r="D48" s="20">
        <f t="shared" si="0"/>
        <v>2.5240911667504464E-3</v>
      </c>
      <c r="E48" s="21">
        <v>45</v>
      </c>
      <c r="AB48" s="37">
        <v>46</v>
      </c>
      <c r="AC48" s="37">
        <v>45</v>
      </c>
      <c r="AD48" s="37">
        <v>2800</v>
      </c>
      <c r="AE48" s="37">
        <f t="shared" si="1"/>
        <v>4200</v>
      </c>
      <c r="AF48" s="81"/>
    </row>
    <row r="49" spans="1:32" ht="30" customHeight="1" x14ac:dyDescent="0.4">
      <c r="A49" s="18">
        <v>46</v>
      </c>
      <c r="B49" s="19">
        <v>253</v>
      </c>
      <c r="C49" s="19">
        <v>93263</v>
      </c>
      <c r="D49" s="20">
        <f t="shared" si="0"/>
        <v>2.7127585430449376E-3</v>
      </c>
      <c r="E49" s="21">
        <v>46</v>
      </c>
      <c r="AB49" s="37">
        <v>47</v>
      </c>
      <c r="AC49" s="37">
        <v>46</v>
      </c>
      <c r="AD49" s="37">
        <v>4600</v>
      </c>
      <c r="AE49" s="37">
        <f t="shared" si="1"/>
        <v>6900</v>
      </c>
      <c r="AF49" s="81"/>
    </row>
    <row r="50" spans="1:32" ht="30" customHeight="1" x14ac:dyDescent="0.4">
      <c r="A50" s="18">
        <v>47</v>
      </c>
      <c r="B50" s="19">
        <v>273</v>
      </c>
      <c r="C50" s="19">
        <v>93010</v>
      </c>
      <c r="D50" s="20">
        <f t="shared" si="0"/>
        <v>2.9351682614772606E-3</v>
      </c>
      <c r="E50" s="21">
        <v>47</v>
      </c>
      <c r="AB50" s="37">
        <v>48</v>
      </c>
      <c r="AC50" s="37">
        <v>47</v>
      </c>
      <c r="AD50" s="37">
        <v>4600</v>
      </c>
      <c r="AE50" s="37">
        <f t="shared" si="1"/>
        <v>6900</v>
      </c>
      <c r="AF50" s="81"/>
    </row>
    <row r="51" spans="1:32" ht="30" customHeight="1" x14ac:dyDescent="0.4">
      <c r="A51" s="18">
        <v>48</v>
      </c>
      <c r="B51" s="19">
        <v>296</v>
      </c>
      <c r="C51" s="19">
        <v>92737</v>
      </c>
      <c r="D51" s="20">
        <f t="shared" si="0"/>
        <v>3.1918220343552196E-3</v>
      </c>
      <c r="E51" s="21">
        <v>48</v>
      </c>
      <c r="AB51" s="37">
        <v>49</v>
      </c>
      <c r="AC51" s="37">
        <v>48</v>
      </c>
      <c r="AD51" s="37">
        <v>4600</v>
      </c>
      <c r="AE51" s="37">
        <f t="shared" si="1"/>
        <v>6900</v>
      </c>
      <c r="AF51" s="81"/>
    </row>
    <row r="52" spans="1:32" ht="30" customHeight="1" x14ac:dyDescent="0.4">
      <c r="A52" s="18">
        <v>49</v>
      </c>
      <c r="B52" s="19">
        <v>321</v>
      </c>
      <c r="C52" s="19">
        <v>92441</v>
      </c>
      <c r="D52" s="20">
        <f t="shared" si="0"/>
        <v>3.4724851526919875E-3</v>
      </c>
      <c r="E52" s="21">
        <v>49</v>
      </c>
      <c r="AB52" s="37">
        <v>50</v>
      </c>
      <c r="AC52" s="37">
        <v>49</v>
      </c>
      <c r="AD52" s="37">
        <v>4600</v>
      </c>
      <c r="AE52" s="37">
        <f t="shared" si="1"/>
        <v>6900</v>
      </c>
      <c r="AF52" s="81"/>
    </row>
    <row r="53" spans="1:32" ht="30" customHeight="1" x14ac:dyDescent="0.4">
      <c r="A53" s="18">
        <v>50</v>
      </c>
      <c r="B53" s="19">
        <v>349</v>
      </c>
      <c r="C53" s="19">
        <v>92120</v>
      </c>
      <c r="D53" s="20">
        <f t="shared" si="0"/>
        <v>3.7885366912722537E-3</v>
      </c>
      <c r="E53" s="21">
        <v>50</v>
      </c>
      <c r="AB53" s="37">
        <v>51</v>
      </c>
      <c r="AC53" s="37">
        <v>50</v>
      </c>
      <c r="AD53" s="37">
        <v>4600</v>
      </c>
      <c r="AE53" s="37">
        <f t="shared" si="1"/>
        <v>6900</v>
      </c>
      <c r="AF53" s="81"/>
    </row>
    <row r="54" spans="1:32" ht="30" customHeight="1" x14ac:dyDescent="0.4">
      <c r="A54" s="18">
        <v>51</v>
      </c>
      <c r="B54" s="19">
        <v>382</v>
      </c>
      <c r="C54" s="19">
        <v>91771</v>
      </c>
      <c r="D54" s="20">
        <f t="shared" si="0"/>
        <v>4.1625350056117942E-3</v>
      </c>
      <c r="E54" s="21">
        <v>51</v>
      </c>
      <c r="AB54" s="37">
        <v>52</v>
      </c>
      <c r="AC54" s="37">
        <v>51</v>
      </c>
      <c r="AD54" s="37">
        <v>5600</v>
      </c>
      <c r="AE54" s="37">
        <f t="shared" si="1"/>
        <v>8400</v>
      </c>
      <c r="AF54" s="81"/>
    </row>
    <row r="55" spans="1:32" ht="30" customHeight="1" x14ac:dyDescent="0.4">
      <c r="A55" s="18">
        <v>52</v>
      </c>
      <c r="B55" s="19">
        <v>414</v>
      </c>
      <c r="C55" s="19">
        <v>91389</v>
      </c>
      <c r="D55" s="20">
        <f t="shared" si="0"/>
        <v>4.5300856777073829E-3</v>
      </c>
      <c r="E55" s="21">
        <v>52</v>
      </c>
      <c r="AB55" s="37">
        <v>53</v>
      </c>
      <c r="AC55" s="37">
        <v>52</v>
      </c>
      <c r="AD55" s="37">
        <v>5600</v>
      </c>
      <c r="AE55" s="37">
        <f t="shared" si="1"/>
        <v>8400</v>
      </c>
      <c r="AF55" s="81"/>
    </row>
    <row r="56" spans="1:32" ht="30" customHeight="1" x14ac:dyDescent="0.4">
      <c r="A56" s="18">
        <v>53</v>
      </c>
      <c r="B56" s="19">
        <v>453</v>
      </c>
      <c r="C56" s="19">
        <v>90975</v>
      </c>
      <c r="D56" s="20">
        <f t="shared" si="0"/>
        <v>4.9793899422918382E-3</v>
      </c>
      <c r="E56" s="21">
        <v>53</v>
      </c>
      <c r="AB56" s="37">
        <v>54</v>
      </c>
      <c r="AC56" s="37">
        <v>53</v>
      </c>
      <c r="AD56" s="37">
        <v>5600</v>
      </c>
      <c r="AE56" s="37">
        <f t="shared" si="1"/>
        <v>8400</v>
      </c>
      <c r="AF56" s="81"/>
    </row>
    <row r="57" spans="1:32" ht="30" customHeight="1" x14ac:dyDescent="0.4">
      <c r="A57" s="18">
        <v>54</v>
      </c>
      <c r="B57" s="19">
        <v>497</v>
      </c>
      <c r="C57" s="19">
        <v>90522</v>
      </c>
      <c r="D57" s="20">
        <f t="shared" si="0"/>
        <v>5.4903780296502508E-3</v>
      </c>
      <c r="E57" s="21">
        <v>54</v>
      </c>
      <c r="AB57" s="37">
        <v>55</v>
      </c>
      <c r="AC57" s="37">
        <v>54</v>
      </c>
      <c r="AD57" s="37">
        <v>5600</v>
      </c>
      <c r="AE57" s="37">
        <f t="shared" si="1"/>
        <v>8400</v>
      </c>
      <c r="AF57" s="81"/>
    </row>
    <row r="58" spans="1:32" ht="30" customHeight="1" x14ac:dyDescent="0.4">
      <c r="A58" s="18">
        <v>55</v>
      </c>
      <c r="B58" s="19">
        <v>542</v>
      </c>
      <c r="C58" s="19">
        <v>90025</v>
      </c>
      <c r="D58" s="20">
        <f t="shared" si="0"/>
        <v>6.0205498472646491E-3</v>
      </c>
      <c r="E58" s="21">
        <v>55</v>
      </c>
      <c r="AB58" s="37">
        <v>56</v>
      </c>
      <c r="AC58" s="37">
        <v>55</v>
      </c>
      <c r="AD58" s="37">
        <v>5600</v>
      </c>
      <c r="AE58" s="37">
        <f t="shared" si="1"/>
        <v>8400</v>
      </c>
      <c r="AF58" s="81"/>
    </row>
    <row r="59" spans="1:32" ht="30" customHeight="1" x14ac:dyDescent="0.4">
      <c r="A59" s="18">
        <v>56</v>
      </c>
      <c r="B59" s="19">
        <v>593</v>
      </c>
      <c r="C59" s="19">
        <v>89483</v>
      </c>
      <c r="D59" s="20">
        <f t="shared" si="0"/>
        <v>6.6269570756456531E-3</v>
      </c>
      <c r="E59" s="21">
        <v>56</v>
      </c>
      <c r="AB59" s="37">
        <v>57</v>
      </c>
      <c r="AC59" s="37">
        <v>56</v>
      </c>
      <c r="AD59" s="37">
        <v>5800</v>
      </c>
      <c r="AE59" s="37">
        <f t="shared" si="1"/>
        <v>8700</v>
      </c>
      <c r="AF59" s="81"/>
    </row>
    <row r="60" spans="1:32" ht="30" customHeight="1" x14ac:dyDescent="0.4">
      <c r="A60" s="18">
        <v>57</v>
      </c>
      <c r="B60" s="19">
        <v>651</v>
      </c>
      <c r="C60" s="19">
        <v>88890</v>
      </c>
      <c r="D60" s="20">
        <f t="shared" si="0"/>
        <v>7.3236584542693221E-3</v>
      </c>
      <c r="E60" s="21">
        <v>57</v>
      </c>
      <c r="AB60" s="37">
        <v>58</v>
      </c>
      <c r="AC60" s="37">
        <v>57</v>
      </c>
      <c r="AD60" s="37">
        <v>5800</v>
      </c>
      <c r="AE60" s="37">
        <f t="shared" si="1"/>
        <v>8700</v>
      </c>
      <c r="AF60" s="81"/>
    </row>
    <row r="61" spans="1:32" ht="30" customHeight="1" x14ac:dyDescent="0.4">
      <c r="A61" s="18">
        <v>58</v>
      </c>
      <c r="B61" s="19">
        <v>710</v>
      </c>
      <c r="C61" s="19">
        <v>88239</v>
      </c>
      <c r="D61" s="20">
        <f t="shared" si="0"/>
        <v>8.0463287208603906E-3</v>
      </c>
      <c r="E61" s="21">
        <v>58</v>
      </c>
      <c r="AB61" s="37">
        <v>59</v>
      </c>
      <c r="AC61" s="37">
        <v>58</v>
      </c>
      <c r="AD61" s="37">
        <v>5800</v>
      </c>
      <c r="AE61" s="37">
        <f t="shared" si="1"/>
        <v>8700</v>
      </c>
      <c r="AF61" s="81"/>
    </row>
    <row r="62" spans="1:32" ht="30" customHeight="1" x14ac:dyDescent="0.4">
      <c r="A62" s="18">
        <v>59</v>
      </c>
      <c r="B62" s="19">
        <v>780</v>
      </c>
      <c r="C62" s="19">
        <v>87529</v>
      </c>
      <c r="D62" s="20">
        <f t="shared" si="0"/>
        <v>8.9113322441705042E-3</v>
      </c>
      <c r="E62" s="21">
        <v>59</v>
      </c>
      <c r="AB62" s="37">
        <v>60</v>
      </c>
      <c r="AC62" s="37">
        <v>59</v>
      </c>
      <c r="AD62" s="37">
        <v>5800</v>
      </c>
      <c r="AE62" s="37">
        <f t="shared" si="1"/>
        <v>8700</v>
      </c>
      <c r="AF62" s="81"/>
    </row>
    <row r="63" spans="1:32" ht="30" customHeight="1" x14ac:dyDescent="0.4">
      <c r="A63" s="18">
        <v>60</v>
      </c>
      <c r="B63" s="19">
        <v>851</v>
      </c>
      <c r="C63" s="19">
        <v>86749</v>
      </c>
      <c r="D63" s="20">
        <f t="shared" si="0"/>
        <v>9.8099113534449965E-3</v>
      </c>
      <c r="E63" s="21">
        <v>60</v>
      </c>
      <c r="AB63" s="37">
        <v>61</v>
      </c>
      <c r="AC63" s="37">
        <v>60</v>
      </c>
      <c r="AD63" s="37">
        <v>5800</v>
      </c>
      <c r="AE63" s="37">
        <f t="shared" si="1"/>
        <v>8700</v>
      </c>
    </row>
    <row r="64" spans="1:32" ht="30" customHeight="1" x14ac:dyDescent="0.4">
      <c r="A64" s="18">
        <v>61</v>
      </c>
      <c r="B64" s="19">
        <v>932</v>
      </c>
      <c r="C64" s="19">
        <v>85898</v>
      </c>
      <c r="D64" s="20">
        <f t="shared" si="0"/>
        <v>1.0850077999487765E-2</v>
      </c>
      <c r="E64" s="21">
        <v>61</v>
      </c>
      <c r="AB64" s="37">
        <v>62</v>
      </c>
      <c r="AC64" s="82">
        <v>61</v>
      </c>
      <c r="AD64" s="82">
        <v>6200</v>
      </c>
      <c r="AE64" s="82">
        <f t="shared" si="1"/>
        <v>9300</v>
      </c>
    </row>
    <row r="65" spans="1:31" ht="30" customHeight="1" x14ac:dyDescent="0.4">
      <c r="A65" s="18">
        <v>62</v>
      </c>
      <c r="B65" s="19">
        <v>1018</v>
      </c>
      <c r="C65" s="19">
        <v>84966</v>
      </c>
      <c r="D65" s="20">
        <f t="shared" si="0"/>
        <v>1.1981263093472683E-2</v>
      </c>
      <c r="E65" s="21">
        <v>62</v>
      </c>
      <c r="AB65" s="37">
        <v>63</v>
      </c>
      <c r="AC65" s="82">
        <v>62</v>
      </c>
      <c r="AD65" s="82">
        <v>6200</v>
      </c>
      <c r="AE65" s="82">
        <f t="shared" si="1"/>
        <v>9300</v>
      </c>
    </row>
    <row r="66" spans="1:31" ht="30" customHeight="1" x14ac:dyDescent="0.4">
      <c r="A66" s="18">
        <v>63</v>
      </c>
      <c r="B66" s="19">
        <v>1111</v>
      </c>
      <c r="C66" s="19">
        <v>83948</v>
      </c>
      <c r="D66" s="20">
        <f t="shared" si="0"/>
        <v>1.3234383189593558E-2</v>
      </c>
      <c r="E66" s="21">
        <v>63</v>
      </c>
      <c r="AB66" s="37">
        <v>64</v>
      </c>
      <c r="AC66" s="82">
        <v>63</v>
      </c>
      <c r="AD66" s="82">
        <v>6200</v>
      </c>
      <c r="AE66" s="82">
        <f t="shared" si="1"/>
        <v>9300</v>
      </c>
    </row>
    <row r="67" spans="1:31" ht="30" customHeight="1" x14ac:dyDescent="0.4">
      <c r="A67" s="18">
        <v>64</v>
      </c>
      <c r="B67" s="19">
        <v>1213</v>
      </c>
      <c r="C67" s="19">
        <v>82837</v>
      </c>
      <c r="D67" s="20">
        <f t="shared" ref="D67:D103" si="2">B67/C67</f>
        <v>1.4643214988471336E-2</v>
      </c>
      <c r="E67" s="21">
        <v>64</v>
      </c>
      <c r="AB67" s="37">
        <v>65</v>
      </c>
      <c r="AC67" s="82">
        <v>64</v>
      </c>
      <c r="AD67" s="82">
        <v>6200</v>
      </c>
      <c r="AE67" s="82">
        <f t="shared" si="1"/>
        <v>9300</v>
      </c>
    </row>
    <row r="68" spans="1:31" ht="30" customHeight="1" x14ac:dyDescent="0.4">
      <c r="A68" s="18">
        <v>65</v>
      </c>
      <c r="B68" s="19">
        <v>1321</v>
      </c>
      <c r="C68" s="19">
        <v>81624</v>
      </c>
      <c r="D68" s="20">
        <f t="shared" si="2"/>
        <v>1.6183965500343036E-2</v>
      </c>
      <c r="E68" s="21">
        <v>65</v>
      </c>
      <c r="AB68" s="37">
        <v>66</v>
      </c>
      <c r="AC68" s="82">
        <v>65</v>
      </c>
      <c r="AD68" s="82">
        <v>6200</v>
      </c>
      <c r="AE68" s="82">
        <f t="shared" si="1"/>
        <v>9300</v>
      </c>
    </row>
    <row r="69" spans="1:31" ht="30" customHeight="1" x14ac:dyDescent="0.4">
      <c r="A69" s="18">
        <v>66</v>
      </c>
      <c r="B69" s="19">
        <v>1436</v>
      </c>
      <c r="C69" s="19">
        <v>80303</v>
      </c>
      <c r="D69" s="20">
        <f t="shared" si="2"/>
        <v>1.7882270898970151E-2</v>
      </c>
      <c r="E69" s="21">
        <v>66</v>
      </c>
    </row>
    <row r="70" spans="1:31" ht="30" customHeight="1" x14ac:dyDescent="0.4">
      <c r="A70" s="18">
        <v>67</v>
      </c>
      <c r="B70" s="19">
        <v>1559</v>
      </c>
      <c r="C70" s="19">
        <v>78867</v>
      </c>
      <c r="D70" s="20">
        <f t="shared" si="2"/>
        <v>1.9767456604156363E-2</v>
      </c>
      <c r="E70" s="21">
        <v>67</v>
      </c>
    </row>
    <row r="71" spans="1:31" ht="30" customHeight="1" x14ac:dyDescent="0.4">
      <c r="A71" s="18">
        <v>68</v>
      </c>
      <c r="B71" s="19">
        <v>1690</v>
      </c>
      <c r="C71" s="19">
        <v>77308</v>
      </c>
      <c r="D71" s="20">
        <f t="shared" si="2"/>
        <v>2.18606095100119E-2</v>
      </c>
      <c r="E71" s="21">
        <v>68</v>
      </c>
    </row>
    <row r="72" spans="1:31" ht="30" customHeight="1" x14ac:dyDescent="0.4">
      <c r="A72" s="18">
        <v>69</v>
      </c>
      <c r="B72" s="19">
        <v>1827</v>
      </c>
      <c r="C72" s="19">
        <v>75618</v>
      </c>
      <c r="D72" s="20">
        <f t="shared" si="2"/>
        <v>2.4160914068079027E-2</v>
      </c>
      <c r="E72" s="21">
        <v>69</v>
      </c>
    </row>
    <row r="73" spans="1:31" ht="30" customHeight="1" x14ac:dyDescent="0.4">
      <c r="A73" s="18">
        <v>70</v>
      </c>
      <c r="B73" s="19">
        <v>1971</v>
      </c>
      <c r="C73" s="19">
        <v>73791</v>
      </c>
      <c r="D73" s="20">
        <f t="shared" si="2"/>
        <v>2.6710574460300035E-2</v>
      </c>
      <c r="E73" s="21">
        <v>70</v>
      </c>
    </row>
    <row r="74" spans="1:31" ht="30" customHeight="1" x14ac:dyDescent="0.4">
      <c r="A74" s="18">
        <v>71</v>
      </c>
      <c r="B74" s="83">
        <v>2120</v>
      </c>
      <c r="C74" s="83">
        <v>71820</v>
      </c>
      <c r="D74" s="20">
        <f t="shared" si="2"/>
        <v>2.9518240044555832E-2</v>
      </c>
      <c r="E74" s="21">
        <v>71</v>
      </c>
    </row>
    <row r="75" spans="1:31" ht="30" customHeight="1" x14ac:dyDescent="0.4">
      <c r="A75" s="18">
        <v>72</v>
      </c>
      <c r="B75" s="83">
        <v>2273</v>
      </c>
      <c r="C75" s="83">
        <v>69700</v>
      </c>
      <c r="D75" s="20">
        <f t="shared" si="2"/>
        <v>3.2611190817790528E-2</v>
      </c>
      <c r="E75" s="21">
        <v>72</v>
      </c>
    </row>
    <row r="76" spans="1:31" ht="30" customHeight="1" x14ac:dyDescent="0.4">
      <c r="A76" s="18">
        <v>73</v>
      </c>
      <c r="B76" s="83">
        <v>2429</v>
      </c>
      <c r="C76" s="83">
        <v>67427</v>
      </c>
      <c r="D76" s="20">
        <f t="shared" si="2"/>
        <v>3.6024144630489273E-2</v>
      </c>
      <c r="E76" s="21">
        <v>73</v>
      </c>
    </row>
    <row r="77" spans="1:31" ht="30" customHeight="1" x14ac:dyDescent="0.4">
      <c r="A77" s="18">
        <v>74</v>
      </c>
      <c r="B77" s="83">
        <v>2586</v>
      </c>
      <c r="C77" s="83">
        <v>64998</v>
      </c>
      <c r="D77" s="20">
        <f t="shared" si="2"/>
        <v>3.9785839564294288E-2</v>
      </c>
      <c r="E77" s="21">
        <v>74</v>
      </c>
    </row>
    <row r="78" spans="1:31" ht="30" customHeight="1" x14ac:dyDescent="0.4">
      <c r="A78" s="18">
        <v>75</v>
      </c>
      <c r="B78" s="83">
        <v>2741</v>
      </c>
      <c r="C78" s="83">
        <v>62412</v>
      </c>
      <c r="D78" s="20">
        <f t="shared" si="2"/>
        <v>4.3917836313529447E-2</v>
      </c>
      <c r="E78" s="21">
        <v>75</v>
      </c>
    </row>
    <row r="79" spans="1:31" ht="30" customHeight="1" x14ac:dyDescent="0.4">
      <c r="A79" s="18">
        <v>76</v>
      </c>
      <c r="B79" s="83">
        <v>2892</v>
      </c>
      <c r="C79" s="83">
        <v>59671</v>
      </c>
      <c r="D79" s="20">
        <f t="shared" si="2"/>
        <v>4.8465753883796148E-2</v>
      </c>
      <c r="E79" s="21">
        <v>76</v>
      </c>
    </row>
    <row r="80" spans="1:31" ht="30" customHeight="1" x14ac:dyDescent="0.4">
      <c r="A80" s="18">
        <v>77</v>
      </c>
      <c r="B80" s="83">
        <v>3035</v>
      </c>
      <c r="C80" s="83">
        <v>56779</v>
      </c>
      <c r="D80" s="20">
        <f t="shared" si="2"/>
        <v>5.3452861093009736E-2</v>
      </c>
      <c r="E80" s="21">
        <v>77</v>
      </c>
    </row>
    <row r="81" spans="1:5" ht="30" customHeight="1" x14ac:dyDescent="0.4">
      <c r="A81" s="18">
        <v>78</v>
      </c>
      <c r="B81" s="83">
        <v>3167</v>
      </c>
      <c r="C81" s="83">
        <v>53744</v>
      </c>
      <c r="D81" s="20">
        <f t="shared" si="2"/>
        <v>5.8927508186960402E-2</v>
      </c>
      <c r="E81" s="21">
        <v>78</v>
      </c>
    </row>
    <row r="82" spans="1:5" ht="30" customHeight="1" x14ac:dyDescent="0.4">
      <c r="A82" s="18">
        <v>79</v>
      </c>
      <c r="B82" s="83">
        <v>3284</v>
      </c>
      <c r="C82" s="83">
        <v>50577</v>
      </c>
      <c r="D82" s="20">
        <f t="shared" si="2"/>
        <v>6.4930699725171515E-2</v>
      </c>
      <c r="E82" s="21">
        <v>79</v>
      </c>
    </row>
    <row r="83" spans="1:5" ht="30" customHeight="1" x14ac:dyDescent="0.4">
      <c r="A83" s="18">
        <v>80</v>
      </c>
      <c r="B83" s="83">
        <v>3381</v>
      </c>
      <c r="C83" s="83">
        <v>47293</v>
      </c>
      <c r="D83" s="20">
        <f t="shared" si="2"/>
        <v>7.1490495422155492E-2</v>
      </c>
      <c r="E83" s="21">
        <v>80</v>
      </c>
    </row>
    <row r="84" spans="1:5" ht="30" customHeight="1" x14ac:dyDescent="0.4">
      <c r="A84" s="18">
        <v>81</v>
      </c>
      <c r="B84" s="83">
        <v>3456</v>
      </c>
      <c r="C84" s="83">
        <v>43912</v>
      </c>
      <c r="D84" s="20">
        <f t="shared" si="2"/>
        <v>7.8702860265986524E-2</v>
      </c>
      <c r="E84" s="21">
        <v>81</v>
      </c>
    </row>
    <row r="85" spans="1:5" ht="30" customHeight="1" x14ac:dyDescent="0.4">
      <c r="A85" s="18">
        <v>82</v>
      </c>
      <c r="B85" s="83">
        <v>3500</v>
      </c>
      <c r="C85" s="83">
        <v>40456</v>
      </c>
      <c r="D85" s="20">
        <f t="shared" si="2"/>
        <v>8.6513743326082651E-2</v>
      </c>
      <c r="E85" s="21">
        <v>82</v>
      </c>
    </row>
    <row r="86" spans="1:5" ht="30" customHeight="1" x14ac:dyDescent="0.4">
      <c r="A86" s="18">
        <v>83</v>
      </c>
      <c r="B86" s="83">
        <v>3513</v>
      </c>
      <c r="C86" s="83">
        <v>36956</v>
      </c>
      <c r="D86" s="20">
        <f t="shared" si="2"/>
        <v>9.5058989068080968E-2</v>
      </c>
      <c r="E86" s="21">
        <v>83</v>
      </c>
    </row>
    <row r="87" spans="1:5" ht="30" customHeight="1" x14ac:dyDescent="0.4">
      <c r="A87" s="18">
        <v>84</v>
      </c>
      <c r="B87" s="83">
        <v>3491</v>
      </c>
      <c r="C87" s="83">
        <v>33443</v>
      </c>
      <c r="D87" s="20">
        <f t="shared" si="2"/>
        <v>0.10438656819065276</v>
      </c>
      <c r="E87" s="21">
        <v>84</v>
      </c>
    </row>
    <row r="88" spans="1:5" ht="30" customHeight="1" x14ac:dyDescent="0.4">
      <c r="A88" s="18">
        <v>85</v>
      </c>
      <c r="B88" s="83">
        <v>3427</v>
      </c>
      <c r="C88" s="83">
        <v>29952</v>
      </c>
      <c r="D88" s="20">
        <f t="shared" si="2"/>
        <v>0.11441639957264957</v>
      </c>
      <c r="E88" s="21">
        <v>85</v>
      </c>
    </row>
    <row r="89" spans="1:5" ht="30" customHeight="1" x14ac:dyDescent="0.4">
      <c r="A89" s="18">
        <v>86</v>
      </c>
      <c r="B89" s="83">
        <v>3325</v>
      </c>
      <c r="C89" s="83">
        <v>26525</v>
      </c>
      <c r="D89" s="20">
        <f t="shared" si="2"/>
        <v>0.12535344015080113</v>
      </c>
      <c r="E89" s="21">
        <v>86</v>
      </c>
    </row>
    <row r="90" spans="1:5" ht="30" customHeight="1" x14ac:dyDescent="0.4">
      <c r="A90" s="18">
        <v>87</v>
      </c>
      <c r="B90" s="83">
        <v>3182</v>
      </c>
      <c r="C90" s="83">
        <v>23200</v>
      </c>
      <c r="D90" s="20">
        <f t="shared" si="2"/>
        <v>0.1371551724137931</v>
      </c>
      <c r="E90" s="21">
        <v>87</v>
      </c>
    </row>
    <row r="91" spans="1:5" ht="30" customHeight="1" x14ac:dyDescent="0.4">
      <c r="A91" s="18">
        <v>88</v>
      </c>
      <c r="B91" s="83">
        <v>3000</v>
      </c>
      <c r="C91" s="83">
        <v>20018</v>
      </c>
      <c r="D91" s="20">
        <f t="shared" si="2"/>
        <v>0.14986512139074831</v>
      </c>
      <c r="E91" s="21">
        <v>88</v>
      </c>
    </row>
    <row r="92" spans="1:5" ht="30" customHeight="1" x14ac:dyDescent="0.4">
      <c r="A92" s="18">
        <v>89</v>
      </c>
      <c r="B92" s="83">
        <v>2785</v>
      </c>
      <c r="C92" s="83">
        <v>17018</v>
      </c>
      <c r="D92" s="20">
        <f t="shared" si="2"/>
        <v>0.16365025267363967</v>
      </c>
      <c r="E92" s="21">
        <v>89</v>
      </c>
    </row>
    <row r="93" spans="1:5" ht="30" customHeight="1" x14ac:dyDescent="0.4">
      <c r="A93" s="18">
        <v>90</v>
      </c>
      <c r="B93" s="83">
        <v>2536</v>
      </c>
      <c r="C93" s="83">
        <v>14233</v>
      </c>
      <c r="D93" s="20">
        <f t="shared" si="2"/>
        <v>0.17817747488231575</v>
      </c>
      <c r="E93" s="21">
        <v>90</v>
      </c>
    </row>
    <row r="94" spans="1:5" ht="30" customHeight="1" x14ac:dyDescent="0.4">
      <c r="A94" s="18">
        <v>91</v>
      </c>
      <c r="B94" s="83">
        <v>2269</v>
      </c>
      <c r="C94" s="83">
        <v>11697</v>
      </c>
      <c r="D94" s="20">
        <f t="shared" si="2"/>
        <v>0.19398136274258357</v>
      </c>
      <c r="E94" s="21">
        <v>91</v>
      </c>
    </row>
    <row r="95" spans="1:5" ht="30" customHeight="1" x14ac:dyDescent="0.4">
      <c r="A95" s="18">
        <v>92</v>
      </c>
      <c r="B95" s="83">
        <v>1986</v>
      </c>
      <c r="C95" s="83">
        <v>9428</v>
      </c>
      <c r="D95" s="20">
        <f t="shared" si="2"/>
        <v>0.2106491302503182</v>
      </c>
      <c r="E95" s="21">
        <v>92</v>
      </c>
    </row>
    <row r="96" spans="1:5" ht="30" customHeight="1" x14ac:dyDescent="0.4">
      <c r="A96" s="18">
        <v>93</v>
      </c>
      <c r="B96" s="83">
        <v>1700</v>
      </c>
      <c r="C96" s="83">
        <v>7442</v>
      </c>
      <c r="D96" s="20">
        <f t="shared" si="2"/>
        <v>0.22843321687718354</v>
      </c>
      <c r="E96" s="21">
        <v>93</v>
      </c>
    </row>
    <row r="97" spans="1:5" ht="30" customHeight="1" x14ac:dyDescent="0.4">
      <c r="A97" s="18">
        <v>94</v>
      </c>
      <c r="B97" s="83">
        <v>1419</v>
      </c>
      <c r="C97" s="83">
        <v>5742</v>
      </c>
      <c r="D97" s="20">
        <f t="shared" si="2"/>
        <v>0.2471264367816092</v>
      </c>
      <c r="E97" s="21">
        <v>94</v>
      </c>
    </row>
    <row r="98" spans="1:5" ht="30" customHeight="1" x14ac:dyDescent="0.4">
      <c r="A98" s="18">
        <v>95</v>
      </c>
      <c r="B98" s="83">
        <v>1154</v>
      </c>
      <c r="C98" s="83">
        <v>4323</v>
      </c>
      <c r="D98" s="20">
        <f t="shared" si="2"/>
        <v>0.26694425167707608</v>
      </c>
      <c r="E98" s="21">
        <v>95</v>
      </c>
    </row>
    <row r="99" spans="1:5" ht="30" customHeight="1" x14ac:dyDescent="0.4">
      <c r="A99" s="18">
        <v>96</v>
      </c>
      <c r="B99" s="83">
        <v>912</v>
      </c>
      <c r="C99" s="83">
        <v>3169</v>
      </c>
      <c r="D99" s="20">
        <f t="shared" si="2"/>
        <v>0.28778794572420324</v>
      </c>
      <c r="E99" s="21">
        <v>96</v>
      </c>
    </row>
    <row r="100" spans="1:5" ht="30" customHeight="1" x14ac:dyDescent="0.4">
      <c r="A100" s="18">
        <v>97</v>
      </c>
      <c r="B100" s="83">
        <v>698</v>
      </c>
      <c r="C100" s="83">
        <v>2257</v>
      </c>
      <c r="D100" s="20">
        <f t="shared" si="2"/>
        <v>0.30926007975188302</v>
      </c>
      <c r="E100" s="21">
        <v>97</v>
      </c>
    </row>
    <row r="101" spans="1:5" ht="30" customHeight="1" x14ac:dyDescent="0.4">
      <c r="A101" s="18">
        <v>98</v>
      </c>
      <c r="B101" s="83">
        <v>518</v>
      </c>
      <c r="C101" s="83">
        <v>1559</v>
      </c>
      <c r="D101" s="20">
        <f t="shared" si="2"/>
        <v>0.33226427196921104</v>
      </c>
      <c r="E101" s="21">
        <v>98</v>
      </c>
    </row>
    <row r="102" spans="1:5" ht="30" customHeight="1" x14ac:dyDescent="0.4">
      <c r="A102" s="18">
        <v>99</v>
      </c>
      <c r="B102" s="83">
        <v>370</v>
      </c>
      <c r="C102" s="83">
        <v>1041</v>
      </c>
      <c r="D102" s="20">
        <f t="shared" si="2"/>
        <v>0.35542747358309318</v>
      </c>
      <c r="E102" s="21">
        <v>99</v>
      </c>
    </row>
    <row r="103" spans="1:5" ht="30" customHeight="1" x14ac:dyDescent="0.4">
      <c r="A103" s="18">
        <v>100</v>
      </c>
      <c r="B103" s="83">
        <v>671</v>
      </c>
      <c r="C103" s="83">
        <v>671</v>
      </c>
      <c r="D103" s="20">
        <f t="shared" si="2"/>
        <v>1</v>
      </c>
      <c r="E103" s="21">
        <v>100</v>
      </c>
    </row>
  </sheetData>
  <mergeCells count="4">
    <mergeCell ref="CE11:CG11"/>
    <mergeCell ref="P2:Q2"/>
    <mergeCell ref="R2:U2"/>
    <mergeCell ref="H2:O2"/>
  </mergeCells>
  <dataValidations count="4">
    <dataValidation type="list" allowBlank="1" showInputMessage="1" showErrorMessage="1" sqref="D20 F20" xr:uid="{00000000-0002-0000-0100-000000000000}">
      <formula1>$N$1:$N$5</formula1>
    </dataValidation>
    <dataValidation type="list" allowBlank="1" showInputMessage="1" showErrorMessage="1" sqref="D16 D18 D22 D5 D7 D10:D11 F16 F18 F22" xr:uid="{00000000-0002-0000-0100-000001000000}">
      <formula1>$J$1:$J$2</formula1>
    </dataValidation>
    <dataValidation type="list" allowBlank="1" showInputMessage="1" showErrorMessage="1" sqref="D14 D3 F14" xr:uid="{00000000-0002-0000-0100-000002000000}">
      <formula1>$K$1:$K$4</formula1>
    </dataValidation>
    <dataValidation type="list" allowBlank="1" showInputMessage="1" showErrorMessage="1" sqref="H10" xr:uid="{00000000-0002-0000-0100-000003000000}">
      <formula1>$J$3:$J$6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18"/>
  <sheetViews>
    <sheetView workbookViewId="0">
      <selection activeCell="E10" sqref="E10"/>
    </sheetView>
  </sheetViews>
  <sheetFormatPr defaultColWidth="9" defaultRowHeight="15" x14ac:dyDescent="0.25"/>
  <cols>
    <col min="1" max="1" width="9.85546875" style="4" bestFit="1" customWidth="1"/>
    <col min="2" max="2" width="14.140625" style="4" bestFit="1" customWidth="1"/>
    <col min="3" max="3" width="16" style="4" bestFit="1" customWidth="1"/>
    <col min="4" max="4" width="12.7109375" style="4" bestFit="1" customWidth="1"/>
    <col min="5" max="5" width="11.42578125" style="4" customWidth="1"/>
    <col min="6" max="8" width="11.42578125" style="4" bestFit="1" customWidth="1"/>
    <col min="9" max="13" width="9" style="4"/>
    <col min="14" max="14" width="12.7109375" style="4" bestFit="1" customWidth="1"/>
    <col min="15" max="15" width="16.5703125" style="4" customWidth="1"/>
    <col min="16" max="16384" width="9" style="4"/>
  </cols>
  <sheetData>
    <row r="1" spans="1:19" ht="27" customHeight="1" x14ac:dyDescent="0.4">
      <c r="A1" s="213" t="s">
        <v>80</v>
      </c>
      <c r="B1" s="214"/>
      <c r="C1" s="214"/>
      <c r="D1" s="214"/>
      <c r="E1" s="215"/>
      <c r="F1" s="86"/>
      <c r="G1" s="86"/>
      <c r="H1" s="86"/>
      <c r="I1" s="86"/>
      <c r="J1" s="86"/>
      <c r="K1" s="86"/>
      <c r="L1" s="86"/>
      <c r="M1" s="86"/>
      <c r="N1" s="86"/>
    </row>
    <row r="2" spans="1:19" ht="18" x14ac:dyDescent="0.4">
      <c r="A2" s="87">
        <v>0.3</v>
      </c>
      <c r="B2" s="87">
        <v>0.17499999999999999</v>
      </c>
      <c r="C2" s="87">
        <v>0.17499999999999999</v>
      </c>
      <c r="D2" s="87">
        <v>0.17499999999999999</v>
      </c>
      <c r="E2" s="87">
        <v>0.17499999999999999</v>
      </c>
      <c r="F2" s="86"/>
      <c r="G2" s="86"/>
      <c r="H2" s="86"/>
      <c r="I2" s="86"/>
      <c r="J2" s="86"/>
      <c r="K2" s="86"/>
      <c r="L2" s="86"/>
      <c r="M2" s="86"/>
      <c r="N2" s="86"/>
    </row>
    <row r="3" spans="1:19" ht="20.25" x14ac:dyDescent="0.55000000000000004">
      <c r="A3" s="88" t="s">
        <v>81</v>
      </c>
      <c r="B3" s="88" t="s">
        <v>82</v>
      </c>
      <c r="C3" s="88" t="s">
        <v>64</v>
      </c>
      <c r="D3" s="216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88" t="s">
        <v>84</v>
      </c>
      <c r="O3" s="89"/>
      <c r="P3" s="89"/>
      <c r="Q3" s="89"/>
      <c r="R3" s="89"/>
      <c r="S3" s="89"/>
    </row>
    <row r="4" spans="1:19" ht="18" x14ac:dyDescent="0.25">
      <c r="A4" s="90">
        <v>1</v>
      </c>
      <c r="B4" s="91">
        <f>محاسبات!H4</f>
        <v>240000000</v>
      </c>
      <c r="C4" s="92">
        <f>محاسبات!S4</f>
        <v>500000000</v>
      </c>
      <c r="D4" s="92">
        <f>IF(MIN(0.75*$B$4,0.03*$C$4)*$A$2&lt;0,0,MIN(0.75*$B$4,0.03*$C$4)*$A$2)</f>
        <v>4500000</v>
      </c>
      <c r="E4" s="92"/>
      <c r="F4" s="92"/>
      <c r="G4" s="92"/>
      <c r="H4" s="92"/>
      <c r="I4" s="92"/>
      <c r="J4" s="92"/>
      <c r="K4" s="92"/>
      <c r="L4" s="92"/>
      <c r="M4" s="92"/>
      <c r="N4" s="92">
        <f>SUM(D4:M4)</f>
        <v>4500000</v>
      </c>
    </row>
    <row r="5" spans="1:19" ht="18" x14ac:dyDescent="0.25">
      <c r="A5" s="90">
        <v>2</v>
      </c>
      <c r="B5" s="91">
        <f>محاسبات!H5</f>
        <v>264000000.00000003</v>
      </c>
      <c r="C5" s="92">
        <f>محاسبات!S5</f>
        <v>525000000</v>
      </c>
      <c r="D5" s="92">
        <f>IF(MIN(0.75*$B$4,0.03*$C$4)*$B$2&lt;0,0,MIN(0.75*$B$4,0.03*$C$4)*$B$2)</f>
        <v>2625000</v>
      </c>
      <c r="E5" s="92">
        <f>IF(MIN(0.75*($B$5-$B$4),0.03*($C$5-$C$4))*$A$2&lt;0,0,MIN(0.75*($B$5-$B$4),0.03*($C$5-$C$4))*$A$2)</f>
        <v>225000</v>
      </c>
      <c r="F5" s="92"/>
      <c r="G5" s="92"/>
      <c r="H5" s="92"/>
      <c r="I5" s="92"/>
      <c r="J5" s="92"/>
      <c r="K5" s="92"/>
      <c r="L5" s="92"/>
      <c r="M5" s="92"/>
      <c r="N5" s="92">
        <f t="shared" ref="N5:N7" si="0">SUM(D5:M5)</f>
        <v>2850000</v>
      </c>
    </row>
    <row r="6" spans="1:19" ht="18" x14ac:dyDescent="0.25">
      <c r="A6" s="90">
        <v>3</v>
      </c>
      <c r="B6" s="91">
        <f>محاسبات!H6</f>
        <v>290400000.00000006</v>
      </c>
      <c r="C6" s="92">
        <f>محاسبات!S6</f>
        <v>551250000</v>
      </c>
      <c r="D6" s="92">
        <f>IF(MIN(0.75*$B$4,0.03*$C$4)*$B$2&lt;0,0,MIN(0.75*$B$4,0.03*$C$4)*$B$2)</f>
        <v>2625000</v>
      </c>
      <c r="E6" s="92">
        <f>IF(MIN(0.75*($B$5-$B$4),0.03*($C$5-$C$4))*$B$2&lt;0,0,MIN(0.75*($B$5-$B$4),0.03*($C$5-$C$4))*$B$2)</f>
        <v>131250</v>
      </c>
      <c r="F6" s="92">
        <f>IF(MIN(0.75*($B$6-$B$5),0.03*($C$6-$C$5))*$A$2&lt;0,0,MIN(0.75*($B$6-$B$5),0.03*($C$6-$C$5))*$A$2)</f>
        <v>236250</v>
      </c>
      <c r="G6" s="92"/>
      <c r="H6" s="92"/>
      <c r="I6" s="92"/>
      <c r="J6" s="92"/>
      <c r="K6" s="92"/>
      <c r="L6" s="92"/>
      <c r="M6" s="92"/>
      <c r="N6" s="92">
        <f t="shared" si="0"/>
        <v>2992500</v>
      </c>
    </row>
    <row r="7" spans="1:19" ht="18" x14ac:dyDescent="0.25">
      <c r="A7" s="90">
        <v>4</v>
      </c>
      <c r="B7" s="91">
        <f>محاسبات!H7</f>
        <v>319440000.00000012</v>
      </c>
      <c r="C7" s="92">
        <f>محاسبات!S7</f>
        <v>578812500</v>
      </c>
      <c r="D7" s="92">
        <f>IF(MIN(0.75*$B$4,0.03*$C$4)*$B$2&lt;0,0,MIN(0.75*$B$4,0.03*$C$4)*$B$2)</f>
        <v>2625000</v>
      </c>
      <c r="E7" s="92">
        <f>IF(MIN(0.75*($B$5-$B$4),0.03*($C$5-$C$4))*$B$2&lt;0,0,MIN(0.75*($B$5-$B$4),0.03*($C$5-$C$4))*$B$2)</f>
        <v>131250</v>
      </c>
      <c r="F7" s="92">
        <f>IF(MIN(0.75*($B$6-$B$5),0.03*($C$6-$C$5))*$B$2&lt;0,0,MIN(0.75*($B$6-$B$5),0.03*($C$6-$C$5))*$B$2)</f>
        <v>137812.5</v>
      </c>
      <c r="G7" s="92">
        <f>IF(MIN(0.75*($B$7-$B$6),0.03*($C$7-$C$6))*$A$2&lt;0,0,MIN(0.75*($B$7-$B$6),0.03*($C$7-$C$6))*$A$2)</f>
        <v>248062.5</v>
      </c>
      <c r="H7" s="92"/>
      <c r="I7" s="92"/>
      <c r="J7" s="92"/>
      <c r="K7" s="92"/>
      <c r="L7" s="92"/>
      <c r="M7" s="92"/>
      <c r="N7" s="92">
        <f t="shared" si="0"/>
        <v>3142125</v>
      </c>
    </row>
    <row r="8" spans="1:19" ht="18" x14ac:dyDescent="0.25">
      <c r="A8" s="90">
        <v>5</v>
      </c>
      <c r="B8" s="91">
        <f>محاسبات!H8</f>
        <v>351384000.00000018</v>
      </c>
      <c r="C8" s="92">
        <f>محاسبات!S8</f>
        <v>607753125</v>
      </c>
      <c r="D8" s="92">
        <f>IF(MIN(0.75*$B$4,0.03*$C$4)*$B$2&lt;0,0,MIN(0.75*$B$4,0.03*$C$4)*$B$2)</f>
        <v>2625000</v>
      </c>
      <c r="E8" s="92">
        <f>IF(MIN(0.75*($B$5-$B$4),0.03*($C$5-$C$4))*$B$2&lt;0,0,MIN(0.75*($B$5-$B$4),0.03*($C$5-$C$4))*$B$2)</f>
        <v>131250</v>
      </c>
      <c r="F8" s="92">
        <f>IF(MIN(0.75*($B$6-$B$5),0.03*($C$6-$C$5))*$B$2&lt;0,0,MIN(0.75*($B$6-$B$5),0.03*($C$6-$C$5))*$B$2)</f>
        <v>137812.5</v>
      </c>
      <c r="G8" s="92">
        <f>IF(MIN(0.75*($B$7-$B$6),0.03*($C$7-$C$6))*$B$2&lt;0,0,MIN(0.75*($B$7-$B$6),0.03*($C$7-$C$6))*$B$2)</f>
        <v>144703.125</v>
      </c>
      <c r="H8" s="92">
        <f>IF(MIN(0.75*($B$8-$B$7),0.03*($C$8-$C$7))*$A$2&lt;0,0,MIN(0.75*($B$8-$B$7),0.03*($C$8-$C$7))*$A$2)</f>
        <v>260465.625</v>
      </c>
      <c r="I8" s="92"/>
      <c r="J8" s="92"/>
      <c r="K8" s="92"/>
      <c r="L8" s="92"/>
      <c r="M8" s="92"/>
      <c r="N8" s="92">
        <f>IF('ورود اطلاعات'!$B$8=5,D8+SUM(E8:E9)+SUM(F8:F10)+SUM(G8:G11)+SUM(H8:H12),SUM(D8:M8))</f>
        <v>3299231.25</v>
      </c>
    </row>
    <row r="9" spans="1:19" ht="18" x14ac:dyDescent="0.25">
      <c r="A9" s="90">
        <v>6</v>
      </c>
      <c r="B9" s="91"/>
      <c r="C9" s="92"/>
      <c r="D9" s="92"/>
      <c r="E9" s="92">
        <f>IF(MIN(0.75*($B$5-$B$4),0.03*($C$5-$C$4))*$B$2&lt;0,0,MIN(0.75*($B$5-$B$4),0.03*($C$5-$C$4))*$B$2)</f>
        <v>131250</v>
      </c>
      <c r="F9" s="92">
        <f>IF(MIN(0.75*($B$6-$B$5),0.03*($C$6-$C$5))*$B$2&lt;0,0,MIN(0.75*($B$6-$B$5),0.03*($C$6-$C$5))*$B$2)</f>
        <v>137812.5</v>
      </c>
      <c r="G9" s="92">
        <f>IF(MIN(0.75*($B$7-$B$6),0.03*($C$7-$C$6))*$B$2&lt;0,0,MIN(0.75*($B$7-$B$6),0.03*($C$7-$C$6))*$B$2)</f>
        <v>144703.125</v>
      </c>
      <c r="H9" s="92">
        <f>IF(MIN(0.75*($B$8-$B$7),0.03*($C$8-$C$7))*$B$2&lt;0,0,MIN(0.75*($B$8-$B$7),0.03*($C$8-$C$7))*$B$2)</f>
        <v>151938.28125</v>
      </c>
      <c r="I9" s="92"/>
      <c r="J9" s="92"/>
      <c r="K9" s="92"/>
      <c r="L9" s="92"/>
      <c r="M9" s="92"/>
      <c r="N9" s="92">
        <f>IF('ورود اطلاعات'!$B$8=5,D9+SUM(E9:E10)+SUM(F9:F11)+SUM(G9:G12)+SUM(H9:H13),SUM(D9:M9))</f>
        <v>565703.90625</v>
      </c>
    </row>
    <row r="10" spans="1:19" ht="18" x14ac:dyDescent="0.25">
      <c r="A10" s="90">
        <v>7</v>
      </c>
      <c r="B10" s="91"/>
      <c r="C10" s="92"/>
      <c r="D10" s="92"/>
      <c r="E10" s="92"/>
      <c r="F10" s="92">
        <f>IF(MIN(0.75*($B$6-$B$5),0.03*($C$6-$C$5))*$B$2&lt;0,0,MIN(0.75*($B$6-$B$5),0.03*($C$6-$C$5))*$B$2)</f>
        <v>137812.5</v>
      </c>
      <c r="G10" s="92">
        <f>IF(MIN(0.75*($B$7-$B$6),0.03*($C$7-$C$6))*$B$2&lt;0,0,MIN(0.75*($B$7-$B$6),0.03*($C$7-$C$6))*$B$2)</f>
        <v>144703.125</v>
      </c>
      <c r="H10" s="92">
        <f>IF(MIN(0.75*($B$8-$B$7),0.03*($C$8-$C$7))*$B$2&lt;0,0,MIN(0.75*($B$8-$B$7),0.03*($C$8-$C$7))*$B$2)</f>
        <v>151938.28125</v>
      </c>
      <c r="I10" s="92"/>
      <c r="J10" s="92"/>
      <c r="K10" s="92"/>
      <c r="L10" s="92"/>
      <c r="M10" s="92"/>
      <c r="N10" s="92">
        <f>IF('ورود اطلاعات'!$B$8=5,D10+SUM(E10:E11)+SUM(F10:F12)+SUM(G10:G13)+SUM(H10:H14),SUM(D10:M10))</f>
        <v>434453.90625</v>
      </c>
    </row>
    <row r="11" spans="1:19" ht="18" x14ac:dyDescent="0.25">
      <c r="A11" s="90">
        <v>8</v>
      </c>
      <c r="B11" s="91"/>
      <c r="C11" s="92"/>
      <c r="D11" s="92"/>
      <c r="E11" s="92"/>
      <c r="F11" s="92"/>
      <c r="G11" s="92">
        <f>IF(MIN(0.75*($B$7-$B$6),0.03*($C$7-$C$6))*$B$2&lt;0,0,MIN(0.75*($B$7-$B$6),0.03*($C$7-$C$6))*$B$2)</f>
        <v>144703.125</v>
      </c>
      <c r="H11" s="92">
        <f>IF(MIN(0.75*($B$8-$B$7),0.03*($C$8-$C$7))*$B$2&lt;0,0,MIN(0.75*($B$8-$B$7),0.03*($C$8-$C$7))*$B$2)</f>
        <v>151938.28125</v>
      </c>
      <c r="I11" s="92"/>
      <c r="J11" s="92"/>
      <c r="K11" s="92"/>
      <c r="L11" s="92"/>
      <c r="M11" s="92"/>
      <c r="N11" s="92">
        <f>IF('ورود اطلاعات'!$B$8=5,D11+SUM(E11:E12)+SUM(F11:F13)+SUM(G11:G14)+SUM(H11:H15),SUM(D11:M11))</f>
        <v>296641.40625</v>
      </c>
    </row>
    <row r="12" spans="1:19" ht="18" x14ac:dyDescent="0.25">
      <c r="A12" s="90">
        <v>9</v>
      </c>
      <c r="B12" s="91"/>
      <c r="C12" s="92"/>
      <c r="D12" s="92"/>
      <c r="E12" s="92"/>
      <c r="F12" s="92"/>
      <c r="G12" s="92"/>
      <c r="H12" s="92">
        <f>IF(MIN(0.75*($B$8-$B$7),0.03*($C$8-$C$7))*$B$2&lt;0,0,MIN(0.75*($B$8-$B$7),0.03*($C$8-$C$7))*$B$2)</f>
        <v>151938.28125</v>
      </c>
      <c r="I12" s="92"/>
      <c r="J12" s="92"/>
      <c r="K12" s="92"/>
      <c r="L12" s="92"/>
      <c r="M12" s="92"/>
      <c r="N12" s="92">
        <f>IF('ورود اطلاعات'!$B$8=5,D12+SUM(E12:E13)+SUM(F12:F14)+SUM(G12:G15)+SUM(H12:H16),SUM(D12:M12))</f>
        <v>151938.28125</v>
      </c>
    </row>
    <row r="13" spans="1:19" ht="18" x14ac:dyDescent="0.25">
      <c r="A13" s="90">
        <v>10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>
        <f>IF('ورود اطلاعات'!$B$8=5,D13+SUM(E13:E14)+SUM(F13:F15)+SUM(G13:G16)+SUM(H13:H17),SUM(D13:M13))</f>
        <v>0</v>
      </c>
    </row>
    <row r="14" spans="1:19" ht="18" x14ac:dyDescent="0.25">
      <c r="A14" s="90">
        <v>11</v>
      </c>
      <c r="B14" s="92"/>
      <c r="C14" s="90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>
        <f>IF('ورود اطلاعات'!$B$8=5,D14+SUM(E14:E15)+SUM(F14:F16)+SUM(G14:G17)+SUM(H14:H18),SUM(D14:M14))</f>
        <v>0</v>
      </c>
    </row>
    <row r="15" spans="1:19" ht="18" x14ac:dyDescent="0.25">
      <c r="A15" s="90">
        <v>12</v>
      </c>
      <c r="B15" s="92"/>
      <c r="C15" s="90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>
        <f>IF('ورود اطلاعات'!$B$8=5,D15+SUM(E15:E16)+SUM(F15:F17)+SUM(G15:G18)+SUM(H15:H19),SUM(D15:M15))</f>
        <v>0</v>
      </c>
    </row>
    <row r="16" spans="1:19" ht="18" x14ac:dyDescent="0.25">
      <c r="A16" s="90">
        <v>13</v>
      </c>
      <c r="B16" s="92"/>
      <c r="C16" s="90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>
        <f>IF('ورود اطلاعات'!$B$8=5,D16+SUM(E16:E17)+SUM(F16:F18)+SUM(G16:G19)+SUM(H16:H20),SUM(D16:M16))</f>
        <v>0</v>
      </c>
    </row>
    <row r="17" spans="1:14" ht="18" x14ac:dyDescent="0.25">
      <c r="A17" s="90">
        <v>14</v>
      </c>
      <c r="B17" s="92"/>
      <c r="C17" s="90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>
        <f>IF('ورود اطلاعات'!$B$8=5,D17+SUM(E17:E18)+SUM(F17:F19)+SUM(G17:G20)+SUM(H17:H21),SUM(D17:M17))</f>
        <v>0</v>
      </c>
    </row>
    <row r="18" spans="1:14" ht="17.25" x14ac:dyDescent="0.4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</sheetData>
  <sheetProtection algorithmName="SHA-512" hashValue="j8xtAj3tr/sNUWWBBp8m0hFHBleDjmRE31GZw+z+SrJBML48fj0OEiBTX+memDYJt99g0bz4DIqweaCkKIeMWA==" saltValue="z40HUElQzLJ1MVQkZxp+cw==" spinCount="100000" sheet="1" formatCells="0" formatColumns="0" formatRows="0" insertColumns="0" insertRows="0" insertHyperlinks="0" deleteColumns="0" deleteRows="0" sort="0" autoFilter="0" pivotTables="0"/>
  <mergeCells count="2">
    <mergeCell ref="A1:E1"/>
    <mergeCell ref="D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O85"/>
  <sheetViews>
    <sheetView topLeftCell="BX1" zoomScaleNormal="100" workbookViewId="0">
      <selection activeCell="CI5" sqref="CI5"/>
    </sheetView>
  </sheetViews>
  <sheetFormatPr defaultRowHeight="15" x14ac:dyDescent="0.25"/>
  <cols>
    <col min="1" max="1" width="17.42578125" style="4" bestFit="1" customWidth="1"/>
    <col min="2" max="2" width="11.85546875" style="4" bestFit="1" customWidth="1"/>
    <col min="3" max="3" width="12.85546875" style="4" bestFit="1" customWidth="1"/>
    <col min="4" max="4" width="11.85546875" style="4" bestFit="1" customWidth="1"/>
    <col min="5" max="5" width="11.7109375" style="4" bestFit="1" customWidth="1"/>
    <col min="6" max="6" width="10.140625" style="4" bestFit="1" customWidth="1"/>
    <col min="7" max="7" width="14.85546875" style="4" bestFit="1" customWidth="1"/>
    <col min="8" max="8" width="12.7109375" style="4" bestFit="1" customWidth="1"/>
    <col min="9" max="9" width="21.5703125" style="4" bestFit="1" customWidth="1"/>
    <col min="10" max="10" width="11.140625" style="4" bestFit="1" customWidth="1"/>
    <col min="11" max="11" width="19.140625" style="4" bestFit="1" customWidth="1"/>
    <col min="12" max="12" width="6.85546875" style="4" bestFit="1" customWidth="1"/>
    <col min="13" max="13" width="6.85546875" style="4" customWidth="1"/>
    <col min="14" max="14" width="18.140625" style="4" bestFit="1" customWidth="1"/>
    <col min="15" max="15" width="10.140625" style="4" bestFit="1" customWidth="1"/>
    <col min="16" max="16" width="19.5703125" style="4" bestFit="1" customWidth="1"/>
    <col min="17" max="17" width="11.85546875" style="4" bestFit="1" customWidth="1"/>
    <col min="18" max="22" width="12.7109375" style="4" bestFit="1" customWidth="1"/>
    <col min="23" max="23" width="14.7109375" style="4" bestFit="1" customWidth="1"/>
    <col min="24" max="24" width="15.7109375" style="4" customWidth="1"/>
    <col min="25" max="25" width="12.7109375" style="4" bestFit="1" customWidth="1"/>
    <col min="26" max="26" width="12.42578125" style="4" bestFit="1" customWidth="1"/>
    <col min="27" max="27" width="11.140625" style="4" bestFit="1" customWidth="1"/>
    <col min="28" max="28" width="9" style="4" bestFit="1" customWidth="1"/>
    <col min="29" max="29" width="12.7109375" style="4" bestFit="1" customWidth="1"/>
    <col min="30" max="30" width="11.28515625" style="4" bestFit="1" customWidth="1"/>
    <col min="31" max="31" width="11.85546875" style="4" bestFit="1" customWidth="1"/>
    <col min="32" max="32" width="19.7109375" style="4" bestFit="1" customWidth="1"/>
    <col min="33" max="33" width="19.140625" style="4" bestFit="1" customWidth="1"/>
    <col min="34" max="34" width="19.7109375" style="4" bestFit="1" customWidth="1"/>
    <col min="35" max="35" width="17.85546875" style="4" bestFit="1" customWidth="1"/>
    <col min="36" max="36" width="18.42578125" style="4" bestFit="1" customWidth="1"/>
    <col min="37" max="37" width="17.85546875" style="4" bestFit="1" customWidth="1"/>
    <col min="38" max="38" width="18.5703125" style="4" customWidth="1"/>
    <col min="39" max="39" width="16.140625" style="4" bestFit="1" customWidth="1"/>
    <col min="40" max="40" width="4.5703125" style="4" bestFit="1" customWidth="1"/>
    <col min="41" max="41" width="5.7109375" style="4" bestFit="1" customWidth="1"/>
    <col min="42" max="42" width="8" style="4" bestFit="1" customWidth="1"/>
    <col min="43" max="43" width="10.140625" style="4" bestFit="1" customWidth="1"/>
    <col min="44" max="44" width="9.140625" style="4"/>
    <col min="45" max="46" width="10.140625" style="4" bestFit="1" customWidth="1"/>
    <col min="47" max="47" width="9.7109375" style="15" customWidth="1"/>
    <col min="48" max="48" width="6.42578125" style="15" bestFit="1" customWidth="1"/>
    <col min="49" max="49" width="9" style="4" bestFit="1" customWidth="1"/>
    <col min="50" max="51" width="9" style="4"/>
    <col min="52" max="52" width="12.5703125" style="4" bestFit="1" customWidth="1"/>
    <col min="53" max="53" width="11.28515625" style="4" customWidth="1"/>
    <col min="54" max="54" width="10.140625" style="4" bestFit="1" customWidth="1"/>
    <col min="55" max="56" width="11.28515625" style="4" bestFit="1" customWidth="1"/>
    <col min="57" max="57" width="8.85546875" style="4" bestFit="1" customWidth="1"/>
    <col min="58" max="58" width="11.5703125" style="4" customWidth="1"/>
    <col min="59" max="59" width="11.5703125" style="4" bestFit="1" customWidth="1"/>
    <col min="60" max="60" width="11.85546875" style="4" bestFit="1" customWidth="1"/>
    <col min="61" max="61" width="11.85546875" style="4" customWidth="1"/>
    <col min="62" max="62" width="17.85546875" style="4" bestFit="1" customWidth="1"/>
    <col min="63" max="63" width="17.28515625" style="4" bestFit="1" customWidth="1"/>
    <col min="64" max="64" width="17.28515625" style="4" customWidth="1"/>
    <col min="65" max="65" width="19.7109375" style="4" bestFit="1" customWidth="1"/>
    <col min="66" max="67" width="19.7109375" style="4" customWidth="1"/>
    <col min="68" max="68" width="12.5703125" style="4" bestFit="1" customWidth="1"/>
    <col min="69" max="70" width="10.140625" style="4" customWidth="1"/>
    <col min="71" max="71" width="17.28515625" style="4" bestFit="1" customWidth="1"/>
    <col min="72" max="73" width="19.7109375" style="4" bestFit="1" customWidth="1"/>
    <col min="74" max="74" width="17.85546875" style="4" bestFit="1" customWidth="1"/>
    <col min="75" max="77" width="20.7109375" style="4" bestFit="1" customWidth="1"/>
    <col min="78" max="78" width="21.140625" style="4" bestFit="1" customWidth="1"/>
    <col min="79" max="79" width="13.140625" style="4" customWidth="1"/>
    <col min="80" max="80" width="11.28515625" style="4" bestFit="1" customWidth="1"/>
    <col min="81" max="81" width="11.85546875" style="4" bestFit="1" customWidth="1"/>
    <col min="82" max="82" width="9.140625" style="4" bestFit="1" customWidth="1"/>
    <col min="83" max="83" width="10.140625" style="4" bestFit="1" customWidth="1"/>
    <col min="84" max="85" width="13.85546875" style="4" bestFit="1" customWidth="1"/>
    <col min="86" max="86" width="12.7109375" style="4" bestFit="1" customWidth="1"/>
    <col min="87" max="87" width="12.7109375" style="4" customWidth="1"/>
    <col min="88" max="88" width="13.85546875" style="4" bestFit="1" customWidth="1"/>
    <col min="89" max="89" width="15.28515625" style="121" bestFit="1" customWidth="1"/>
    <col min="90" max="90" width="11.140625" style="4" bestFit="1" customWidth="1"/>
    <col min="91" max="91" width="17.7109375" style="4" bestFit="1" customWidth="1"/>
    <col min="92" max="92" width="15.85546875" style="4" customWidth="1"/>
    <col min="93" max="16384" width="9.140625" style="4"/>
  </cols>
  <sheetData>
    <row r="1" spans="1:93" s="95" customFormat="1" ht="55.5" customHeight="1" thickTop="1" thickBot="1" x14ac:dyDescent="0.3">
      <c r="A1" s="217" t="s">
        <v>51</v>
      </c>
      <c r="B1" s="218"/>
      <c r="C1" s="218"/>
      <c r="D1" s="218"/>
      <c r="E1" s="219"/>
      <c r="F1" s="220" t="s">
        <v>52</v>
      </c>
      <c r="G1" s="221"/>
      <c r="H1" s="221"/>
      <c r="I1" s="221"/>
      <c r="J1" s="221"/>
      <c r="K1" s="221"/>
      <c r="L1" s="221"/>
      <c r="M1" s="221"/>
      <c r="N1" s="221"/>
      <c r="O1" s="221"/>
      <c r="P1" s="222"/>
      <c r="Q1" s="220" t="s">
        <v>53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2"/>
      <c r="AQ1" s="224" t="s">
        <v>54</v>
      </c>
      <c r="AR1" s="225"/>
      <c r="AS1" s="225"/>
      <c r="AT1" s="225"/>
      <c r="AU1" s="225"/>
      <c r="AV1" s="225"/>
      <c r="AW1" s="225"/>
      <c r="AX1" s="225"/>
      <c r="AY1" s="225"/>
      <c r="AZ1" s="220" t="s">
        <v>55</v>
      </c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2"/>
      <c r="CD1" s="223" t="s">
        <v>56</v>
      </c>
      <c r="CE1" s="223"/>
      <c r="CF1" s="220" t="s">
        <v>57</v>
      </c>
      <c r="CG1" s="221"/>
      <c r="CH1" s="221"/>
      <c r="CI1" s="221"/>
      <c r="CJ1" s="221"/>
      <c r="CK1" s="93"/>
      <c r="CL1" s="94"/>
      <c r="CO1" s="95">
        <v>0.28649999999999998</v>
      </c>
    </row>
    <row r="2" spans="1:93" s="120" customFormat="1" ht="81.75" customHeight="1" thickTop="1" thickBot="1" x14ac:dyDescent="0.3">
      <c r="A2" s="96" t="s">
        <v>58</v>
      </c>
      <c r="B2" s="97" t="s">
        <v>163</v>
      </c>
      <c r="C2" s="98" t="s">
        <v>134</v>
      </c>
      <c r="D2" s="99" t="s">
        <v>136</v>
      </c>
      <c r="E2" s="100" t="s">
        <v>95</v>
      </c>
      <c r="F2" s="101"/>
      <c r="G2" s="101" t="s">
        <v>101</v>
      </c>
      <c r="H2" s="101" t="s">
        <v>59</v>
      </c>
      <c r="I2" s="101" t="s">
        <v>60</v>
      </c>
      <c r="J2" s="101" t="s">
        <v>61</v>
      </c>
      <c r="K2" s="101" t="s">
        <v>62</v>
      </c>
      <c r="L2" s="101" t="s">
        <v>63</v>
      </c>
      <c r="M2" s="101" t="s">
        <v>262</v>
      </c>
      <c r="N2" s="97" t="s">
        <v>164</v>
      </c>
      <c r="O2" s="98" t="s">
        <v>165</v>
      </c>
      <c r="P2" s="102" t="s">
        <v>166</v>
      </c>
      <c r="Q2" s="103" t="s">
        <v>167</v>
      </c>
      <c r="R2" s="104" t="s">
        <v>168</v>
      </c>
      <c r="S2" s="105" t="s">
        <v>169</v>
      </c>
      <c r="T2" s="105" t="s">
        <v>170</v>
      </c>
      <c r="U2" s="104" t="s">
        <v>171</v>
      </c>
      <c r="V2" s="106" t="s">
        <v>181</v>
      </c>
      <c r="W2" s="105" t="s">
        <v>191</v>
      </c>
      <c r="X2" s="104" t="s">
        <v>172</v>
      </c>
      <c r="Y2" s="106" t="s">
        <v>182</v>
      </c>
      <c r="Z2" s="105" t="s">
        <v>192</v>
      </c>
      <c r="AA2" s="104" t="s">
        <v>173</v>
      </c>
      <c r="AB2" s="106" t="s">
        <v>183</v>
      </c>
      <c r="AC2" s="105" t="s">
        <v>193</v>
      </c>
      <c r="AD2" s="104" t="s">
        <v>174</v>
      </c>
      <c r="AE2" s="106" t="s">
        <v>184</v>
      </c>
      <c r="AF2" s="107" t="s">
        <v>209</v>
      </c>
      <c r="AG2" s="108" t="s">
        <v>210</v>
      </c>
      <c r="AH2" s="109" t="s">
        <v>205</v>
      </c>
      <c r="AI2" s="110" t="s">
        <v>206</v>
      </c>
      <c r="AJ2" s="109" t="s">
        <v>207</v>
      </c>
      <c r="AK2" s="107" t="s">
        <v>211</v>
      </c>
      <c r="AL2" s="108" t="s">
        <v>212</v>
      </c>
      <c r="AM2" s="110" t="s">
        <v>208</v>
      </c>
      <c r="AN2" s="101" t="s">
        <v>103</v>
      </c>
      <c r="AO2" s="101" t="s">
        <v>96</v>
      </c>
      <c r="AP2" s="101" t="s">
        <v>97</v>
      </c>
      <c r="AQ2" s="96" t="s">
        <v>65</v>
      </c>
      <c r="AR2" s="101" t="s">
        <v>66</v>
      </c>
      <c r="AS2" s="101" t="s">
        <v>67</v>
      </c>
      <c r="AT2" s="101" t="s">
        <v>102</v>
      </c>
      <c r="AU2" s="111" t="s">
        <v>105</v>
      </c>
      <c r="AV2" s="112" t="s">
        <v>106</v>
      </c>
      <c r="AW2" s="101" t="s">
        <v>194</v>
      </c>
      <c r="AX2" s="101" t="s">
        <v>175</v>
      </c>
      <c r="AY2" s="100" t="s">
        <v>185</v>
      </c>
      <c r="AZ2" s="113" t="s">
        <v>195</v>
      </c>
      <c r="BA2" s="104" t="s">
        <v>176</v>
      </c>
      <c r="BB2" s="106" t="s">
        <v>186</v>
      </c>
      <c r="BC2" s="105" t="s">
        <v>196</v>
      </c>
      <c r="BD2" s="104" t="s">
        <v>177</v>
      </c>
      <c r="BE2" s="106" t="s">
        <v>187</v>
      </c>
      <c r="BF2" s="105" t="s">
        <v>197</v>
      </c>
      <c r="BG2" s="104" t="s">
        <v>178</v>
      </c>
      <c r="BH2" s="106" t="s">
        <v>188</v>
      </c>
      <c r="BI2" s="114" t="s">
        <v>232</v>
      </c>
      <c r="BJ2" s="115" t="s">
        <v>203</v>
      </c>
      <c r="BK2" s="115" t="s">
        <v>204</v>
      </c>
      <c r="BL2" s="116" t="s">
        <v>224</v>
      </c>
      <c r="BM2" s="116" t="s">
        <v>223</v>
      </c>
      <c r="BN2" s="117" t="s">
        <v>222</v>
      </c>
      <c r="BO2" s="117" t="s">
        <v>221</v>
      </c>
      <c r="BP2" s="105" t="s">
        <v>198</v>
      </c>
      <c r="BQ2" s="104" t="s">
        <v>179</v>
      </c>
      <c r="BR2" s="106" t="s">
        <v>189</v>
      </c>
      <c r="BS2" s="108" t="s">
        <v>213</v>
      </c>
      <c r="BT2" s="107" t="s">
        <v>214</v>
      </c>
      <c r="BU2" s="109" t="s">
        <v>215</v>
      </c>
      <c r="BV2" s="110" t="s">
        <v>216</v>
      </c>
      <c r="BW2" s="108" t="s">
        <v>217</v>
      </c>
      <c r="BX2" s="107" t="s">
        <v>218</v>
      </c>
      <c r="BY2" s="110" t="s">
        <v>219</v>
      </c>
      <c r="BZ2" s="109" t="s">
        <v>220</v>
      </c>
      <c r="CA2" s="105" t="s">
        <v>225</v>
      </c>
      <c r="CB2" s="104" t="s">
        <v>180</v>
      </c>
      <c r="CC2" s="102" t="s">
        <v>190</v>
      </c>
      <c r="CD2" s="96" t="s">
        <v>68</v>
      </c>
      <c r="CE2" s="100" t="s">
        <v>69</v>
      </c>
      <c r="CF2" s="96" t="s">
        <v>70</v>
      </c>
      <c r="CG2" s="101" t="s">
        <v>71</v>
      </c>
      <c r="CH2" s="101" t="s">
        <v>263</v>
      </c>
      <c r="CI2" s="101" t="s">
        <v>264</v>
      </c>
      <c r="CJ2" s="101" t="s">
        <v>107</v>
      </c>
      <c r="CK2" s="118" t="s">
        <v>229</v>
      </c>
      <c r="CL2" s="119" t="s">
        <v>230</v>
      </c>
      <c r="CM2" s="120" t="s">
        <v>231</v>
      </c>
      <c r="CN2" s="190" t="s">
        <v>261</v>
      </c>
    </row>
    <row r="3" spans="1:93" ht="17.25" x14ac:dyDescent="0.25">
      <c r="A3" s="95"/>
    </row>
    <row r="4" spans="1:93" ht="19.5" x14ac:dyDescent="0.25">
      <c r="A4" s="95">
        <f>IFERROR(IF(B4&lt;&gt;"",1,""),"")</f>
        <v>1</v>
      </c>
      <c r="B4" s="122">
        <f>'life table -مفروضات و نرخ ها'!O3</f>
        <v>60</v>
      </c>
      <c r="C4" s="122">
        <f>'life table -مفروضات و نرخ ها'!S3</f>
        <v>0</v>
      </c>
      <c r="D4" s="122">
        <f>'life table -مفروضات و نرخ ها'!S4</f>
        <v>0</v>
      </c>
      <c r="E4" s="122">
        <f>IF(B4&lt;&gt;"",IF('life table -مفروضات و نرخ ها'!K5="خیر",'life table -مفروضات و نرخ ها'!K4,'ورود اطلاعات'!D4))</f>
        <v>60</v>
      </c>
      <c r="F4" s="123">
        <f>H4-N4-O4-P4-AQ4-AR4-AS4-AT4-AW4-AX4-AY4-CD4-CE4</f>
        <v>213145862.98433784</v>
      </c>
      <c r="G4" s="123">
        <f>IF(A4&lt;&gt;"",'life table -مفروضات و نرخ ها'!I6,"")</f>
        <v>240000000</v>
      </c>
      <c r="H4" s="123">
        <f>IFERROR(IF(A4&lt;&gt;"",IF('life table -مفروضات و نرخ ها'!$O$11=1,(G4/K4)-(CA4+CB4+CC4),(G4/K4)),0),0)</f>
        <v>240000000</v>
      </c>
      <c r="I4" s="123">
        <f t="shared" ref="I4:I35" si="0">IFERROR(IF(A4&lt;&gt;"",H4-(N4+O4+P4+AQ4+AR4+AS4+AT4+AW4+AX4+AY4+CD4+CE4+AU4),""),0)</f>
        <v>212760306.20538837</v>
      </c>
      <c r="J4" s="123">
        <f>IF(A4&lt;&gt;"",IF(A4=1,'life table -مفروضات و نرخ ها'!$M$6,0),"")</f>
        <v>0</v>
      </c>
      <c r="K4" s="124">
        <v>1</v>
      </c>
      <c r="L4" s="124">
        <v>0.16</v>
      </c>
      <c r="M4" s="124">
        <f>$CO$1</f>
        <v>0.28649999999999998</v>
      </c>
      <c r="N4" s="123">
        <f>IF(B4&lt;&gt;"",S4*(VLOOKUP('life table -مفروضات و نرخ ها'!$O$3+A3,'life table -مفروضات و نرخ ها'!$A$3:$D$103,4)*(1/(1+L4)^0.5)),0)</f>
        <v>4554137.0156621737</v>
      </c>
      <c r="O4" s="123">
        <f>IFERROR(IF(C4&lt;&gt;"",R4*(VLOOKUP('life table -مفروضات و نرخ ها'!$S$3+A3,'life table -مفروضات و نرخ ها'!$A$3:$D$103,4)*(1/(1+L4)^0.5)),0),"")</f>
        <v>0</v>
      </c>
      <c r="P4" s="123">
        <f>IFERROR(IF(D4&lt;&gt;"",Q4*(VLOOKUP('life table -مفروضات و نرخ ها'!$S$4+A3,'life table -مفروضات و نرخ ها'!$A$3:$D$103,4)*(1/(1+L4)^0.5)),0),"")</f>
        <v>0</v>
      </c>
      <c r="Q4" s="123">
        <f>IF(D4&lt;&gt;"",'life table -مفروضات و نرخ ها'!U5,0)</f>
        <v>0</v>
      </c>
      <c r="R4" s="123">
        <f>IF(C4&lt;&gt;"",'life table -مفروضات و نرخ ها'!S5,0)</f>
        <v>0</v>
      </c>
      <c r="S4" s="123">
        <f>'life table -مفروضات و نرخ ها'!M7</f>
        <v>500000000</v>
      </c>
      <c r="T4" s="123">
        <f>IF(A4&lt;&gt;"",IF(S4*'ورود اطلاعات'!$D$7&lt;='life table -مفروضات و نرخ ها'!$M$10,S4*'ورود اطلاعات'!$D$7,'life table -مفروضات و نرخ ها'!$M$10),0)</f>
        <v>0</v>
      </c>
      <c r="U4" s="123">
        <f>IF(A4&lt;&gt;"",IF(R4*'ورود اطلاعات'!$F$7&lt;='life table -مفروضات و نرخ ها'!$M$10,R4*'ورود اطلاعات'!$F$7,'life table -مفروضات و نرخ ها'!$M$10),0)</f>
        <v>0</v>
      </c>
      <c r="V4" s="123">
        <f>IF(A4&lt;&gt;"",IF(Q4*'ورود اطلاعات'!$H$7&lt;='life table -مفروضات و نرخ ها'!$M$10,Q4*'ورود اطلاعات'!$H$7,'life table -مفروضات و نرخ ها'!$M$10),0)</f>
        <v>0</v>
      </c>
      <c r="W4" s="123">
        <f>IF(A4&lt;&gt;"",IF('life table -مفروضات و نرخ ها'!M8&lt;'life table -مفروضات و نرخ ها'!$I$11,'life table -مفروضات و نرخ ها'!M8,'life table -مفروضات و نرخ ها'!$I$11),"")</f>
        <v>0</v>
      </c>
      <c r="X4" s="123">
        <f>IF(C4&lt;&gt;"",IF('life table -مفروضات و نرخ ها'!S7&lt;'life table -مفروضات و نرخ ها'!$I$11,'life table -مفروضات و نرخ ها'!S7,'life table -مفروضات و نرخ ها'!$I$11),0)</f>
        <v>0</v>
      </c>
      <c r="Y4" s="123">
        <f>IF(D4&lt;&gt;"",IF('life table -مفروضات و نرخ ها'!U7&lt;'life table -مفروضات و نرخ ها'!$I$11,'life table -مفروضات و نرخ ها'!U7,'life table -مفروضات و نرخ ها'!$I$11),0)</f>
        <v>0</v>
      </c>
      <c r="Z4" s="123">
        <f>IF(A4&lt;&gt;"",IF('life table -مفروضات و نرخ ها'!I8&lt;'life table -مفروضات و نرخ ها'!$M$11,'life table -مفروضات و نرخ ها'!I8,'life table -مفروضات و نرخ ها'!$M$11),0)</f>
        <v>0</v>
      </c>
      <c r="AA4" s="123">
        <f>IF(C4&lt;&gt;"",IF('life table -مفروضات و نرخ ها'!S6&lt;'life table -مفروضات و نرخ ها'!$M$11,'life table -مفروضات و نرخ ها'!S6,'life table -مفروضات و نرخ ها'!$M$11),0)</f>
        <v>0</v>
      </c>
      <c r="AB4" s="123">
        <f>IF(D4&lt;&gt;"",IF('life table -مفروضات و نرخ ها'!U6&lt;'life table -مفروضات و نرخ ها'!$M$11,'life table -مفروضات و نرخ ها'!U6,'life table -مفروضات و نرخ ها'!$M$11),0)</f>
        <v>0</v>
      </c>
      <c r="AC4" s="123">
        <f>IF(B4&gt;60,0,IF('ورود اطلاعات'!$D$14="ندارد",0,MIN(S4*'ورود اطلاعات'!$D$14,'life table -مفروضات و نرخ ها'!$O$10)))</f>
        <v>0</v>
      </c>
      <c r="AD4" s="123">
        <f>IF(C4&gt;60,0,IF('ورود اطلاعات'!$F$14="ندارد",0,MIN(R4*'ورود اطلاعات'!$F$14,'life table -مفروضات و نرخ ها'!$O$10)))</f>
        <v>0</v>
      </c>
      <c r="AE4" s="123">
        <f>IF(D4&gt;60,0,IF('ورود اطلاعات'!$H$14="ندارد",0,MIN(Q4*'ورود اطلاعات'!$H$14,'life table -مفروضات و نرخ ها'!$O$10)))</f>
        <v>0</v>
      </c>
      <c r="AF4" s="123">
        <f>IFERROR(IF(A4&lt;&gt;"",IF(AND('ورود اطلاعات'!$D$21="بیمه گذار",18&lt;=E4,E4&lt;=60),SUMPRODUCT(AK4:$AK$33,AP4:$AP$33),IF(AND('ورود اطلاعات'!$D$21="بیمه شده اصلی",18&lt;=B4,B4&lt;=60),SUMPRODUCT(AK4:$AK$33,AP4:$AP$33),0)),0),0)</f>
        <v>0</v>
      </c>
      <c r="AG4" s="123">
        <f>IF(A4&lt;&gt;"",IF(AND(18&lt;=B4,B4&lt;=60),SUMPRODUCT(AL4:$AL$33,AP4:$AP$33),0),0)</f>
        <v>0</v>
      </c>
      <c r="AH4" s="123">
        <f>IF(A4&lt;&gt;"",IF(AND('ورود اطلاعات'!$D$21="بیمه گذار",18&lt;=E4,E4&lt;=60),SUMPRODUCT(AJ4:$AJ$33,AP4:$AP$33),IF(AND('ورود اطلاعات'!$D$21="بیمه شده اصلی",18&lt;=B4,B4&lt;=60),SUMPRODUCT(AJ4:$AJ$33,AP4:$AP$33),0)),0)</f>
        <v>0</v>
      </c>
      <c r="AI4" s="123">
        <f>IF(A4&lt;&gt;"",IF(AND(18&lt;=B4,B4&lt;=60),SUMPRODUCT(AM4:$AM$33,AP4:$AP$33),0),0)</f>
        <v>0</v>
      </c>
      <c r="AJ4" s="123">
        <f>IFERROR(IF(A4&lt;&gt;"",IF('life table -مفروضات و نرخ ها'!$O$6="دارد",IF('life table -مفروضات و نرخ ها'!$O$11=0,IF(AND('life table -مفروضات و نرخ ها'!$K$5="خیر",'ورود اطلاعات'!$D$21="بیمه گذار"),(G5+AZ5+BA5+BB5+BC5+BD5+BE5+BF5+BG5+BH5+BI5+BP5+BQ5+BR5),IF(AND('life table -مفروضات و نرخ ها'!$K$5="خیر",'ورود اطلاعات'!$D$21="بیمه شده اصلی"),(G5+CB5+CC5),0)),0),0),0),0)</f>
        <v>0</v>
      </c>
      <c r="AK4" s="123">
        <f>IF(A4&lt;&gt;"",IF('life table -مفروضات و نرخ ها'!$O$6="دارد",IF('ورود اطلاعات'!$B$9=1,IF('ورود اطلاعات'!$B$11="خیر",G5,0),0),0),0)</f>
        <v>0</v>
      </c>
      <c r="AL4" s="123">
        <f>IF(A4&lt;&gt;"",IF('life table -مفروضات و نرخ ها'!$O$6="دارد",IF('life table -مفروضات و نرخ ها'!$O$11=1,IF('life table -مفروضات و نرخ ها'!$K$5="بلی",G5,0),0),0),0)</f>
        <v>0</v>
      </c>
      <c r="AM4" s="123">
        <f>IFERROR(IF(A4&lt;&gt;"",IF('life table -مفروضات و نرخ ها'!$O$6="دارد",IF('life table -مفروضات و نرخ ها'!$O$11=0,IF('life table -مفروضات و نرخ ها'!$K$5="بلی",(G5+CB5+CC5),0),0),0),""),0)</f>
        <v>0</v>
      </c>
      <c r="AN4" s="124">
        <f t="shared" ref="AN4:AN35" si="1">IF(A4&lt;&gt;"",(1+L4),"")</f>
        <v>1.1599999999999999</v>
      </c>
      <c r="AO4" s="124">
        <f t="shared" ref="AO4:AO35" si="2">IF(A4&lt;&gt;"",1/(1+L4),"")</f>
        <v>0.86206896551724144</v>
      </c>
      <c r="AP4" s="124">
        <f>IF(A4&lt;&gt;"",PRODUCT($AO$4:AO4),"")</f>
        <v>0.86206896551724144</v>
      </c>
      <c r="AQ4" s="123">
        <f>کارمزد!N4</f>
        <v>4500000</v>
      </c>
      <c r="AR4" s="123">
        <f>IF(A4&lt;6,('life table -مفروضات و نرخ ها'!$Q$4/5)*$S$4,0)</f>
        <v>1000000</v>
      </c>
      <c r="AS4" s="123">
        <f>IFERROR(IF(A4&lt;&gt;"",'life table -مفروضات و نرخ ها'!$Q$6*H4,""),"")</f>
        <v>9600000</v>
      </c>
      <c r="AT4" s="123">
        <f>IF(A4&lt;&gt;"",'life table -مفروضات و نرخ ها'!$Q$7*H4,"")</f>
        <v>7200000</v>
      </c>
      <c r="AU4" s="123">
        <f t="shared" ref="AU4:AU35" si="3">IF(A4&lt;&gt;"",AV4*(CA4+CB4+CC4+N4+O4+P4+AW4+AX4+AY4+AR4),0)</f>
        <v>385556.77894945198</v>
      </c>
      <c r="AV4" s="125">
        <f>IF(A4&lt;&gt;"",(('life table -مفروضات و نرخ ها'!$M$5*(((AN4)^(1/'life table -مفروضات و نرخ ها'!$M$5))-1))/((1-AO4)*((AN4)^(1/'life table -مفروضات و نرخ ها'!$M$5)))-1),0)</f>
        <v>6.9417945193324559E-2</v>
      </c>
      <c r="AW4" s="123">
        <f>IF(A4&lt;&gt;"",N4*'life table -مفروضات و نرخ ها'!$O$4,"")</f>
        <v>0</v>
      </c>
      <c r="AX4" s="123">
        <f>IF(A4&lt;&gt;"",O4*'life table -مفروضات و نرخ ها'!$U$3,"")</f>
        <v>0</v>
      </c>
      <c r="AY4" s="123">
        <f>IF(A4&lt;&gt;"",P4*'life table -مفروضات و نرخ ها'!$U$4,"")</f>
        <v>0</v>
      </c>
      <c r="AZ4" s="123">
        <f>IFERROR(IF(A4&lt;&gt;"",IF('life table -مفروضات و نرخ ها'!$O$8=1,('life table -مفروضات و نرخ ها'!$Y$3*T4),IF('life table -مفروضات و نرخ ها'!$O$8=2,('life table -مفروضات و نرخ ها'!$Y$4*T4),IF('life table -مفروضات و نرخ ها'!$O$8=3,('life table -مفروضات و نرخ ها'!$Y$5*T4),IF('life table -مفروضات و نرخ ها'!$O$8=4,('life table -مفروضات و نرخ ها'!$Y$6*T4),('life table -مفروضات و نرخ ها'!$Y$7*T4))))),""),"")</f>
        <v>0</v>
      </c>
      <c r="BA4" s="123">
        <f>IFERROR(IF(A4&lt;&gt;"",IF('life table -مفروضات و نرخ ها'!$S$10=1,('life table -مفروضات و نرخ ها'!$Y$3*U4),IF('life table -مفروضات و نرخ ها'!$S$10=2,('life table -مفروضات و نرخ ها'!$Y$4*U4),IF('life table -مفروضات و نرخ ها'!$S$10=3,('life table -مفروضات و نرخ ها'!$Y$5*U4),IF('life table -مفروضات و نرخ ها'!$S$10=4,('life table -مفروضات و نرخ ها'!$Y$6*U4),('life table -مفروضات و نرخ ها'!$Y$7*U4))))),""),"")</f>
        <v>0</v>
      </c>
      <c r="BB4" s="123">
        <f>IFERROR(IF(A4&lt;&gt;"",IF('life table -مفروضات و نرخ ها'!$S$11=1,('life table -مفروضات و نرخ ها'!$Y$3*V4),IF('life table -مفروضات و نرخ ها'!$S$11=2,('life table -مفروضات و نرخ ها'!$Y$4*V4),IF('life table -مفروضات و نرخ ها'!$S$11=3,('life table -مفروضات و نرخ ها'!$Y$5*V4),IF('life table -مفروضات و نرخ ها'!$S$11=4,('life table -مفروضات و نرخ ها'!$Y$6*V4),('life table -مفروضات و نرخ ها'!$Y$7*V4))))),""),"")</f>
        <v>0</v>
      </c>
      <c r="BC4" s="123">
        <f>IFERROR(IF(A4&lt;&gt;"",IF('life table -مفروضات و نرخ ها'!$O$8=1,('life table -مفروضات و نرخ ها'!$Z$3*W4),IF('life table -مفروضات و نرخ ها'!$O$8=2,('life table -مفروضات و نرخ ها'!$Z$4*W4),IF('life table -مفروضات و نرخ ها'!$O$8=3,('life table -مفروضات و نرخ ها'!$Z$5*W4),IF('life table -مفروضات و نرخ ها'!$O$8=4,('life table -مفروضات و نرخ ها'!$Z$6*W4),('life table -مفروضات و نرخ ها'!$Z$7*W4))))),""),"")</f>
        <v>0</v>
      </c>
      <c r="BD4" s="123">
        <f>IFERROR(IF(A4&lt;&gt;"",IF('life table -مفروضات و نرخ ها'!$S$10=1,('life table -مفروضات و نرخ ها'!$Z$3*X4),IF('life table -مفروضات و نرخ ها'!$S$10=2,('life table -مفروضات و نرخ ها'!$Z$4*X4),IF('life table -مفروضات و نرخ ها'!$S$10=3,('life table -مفروضات و نرخ ها'!$Z$5*X4),IF('life table -مفروضات و نرخ ها'!$S$10=4,('life table -مفروضات و نرخ ها'!$Z$6*X4),('life table -مفروضات و نرخ ها'!$Z$7*X4))))),""),"")</f>
        <v>0</v>
      </c>
      <c r="BE4" s="123">
        <f>IFERROR(IF(A4&lt;&gt;"",IF('life table -مفروضات و نرخ ها'!$S$11=1,('life table -مفروضات و نرخ ها'!$Z$3*Y4),IF('life table -مفروضات و نرخ ها'!$S$11=2,('life table -مفروضات و نرخ ها'!$Z$4*Y4),IF('life table -مفروضات و نرخ ها'!$S$11=3,('life table -مفروضات و نرخ ها'!$Z$5*Y4),IF('life table -مفروضات و نرخ ها'!$S$11=4,('life table -مفروضات و نرخ ها'!$Z$6*Y4),('life table -مفروضات و نرخ ها'!$Z$7*Y4))))),""),"")</f>
        <v>0</v>
      </c>
      <c r="BF4" s="123">
        <f>IFERROR(IF(A4&lt;&gt;"",IF('life table -مفروضات و نرخ ها'!$O$8=1,('life table -مفروضات و نرخ ها'!$AA$3*Z4),IF('life table -مفروضات و نرخ ها'!$O$8=2,('life table -مفروضات و نرخ ها'!$AA$4*Z4),IF('life table -مفروضات و نرخ ها'!$O$8=3,('life table -مفروضات و نرخ ها'!$AA$5*Z4),IF('life table -مفروضات و نرخ ها'!$O$8=4,('life table -مفروضات و نرخ ها'!$AA$6*Z4),('life table -مفروضات و نرخ ها'!$AA$7*Z4))))),""),"")</f>
        <v>0</v>
      </c>
      <c r="BG4" s="123">
        <f>IFERROR(IF(A4&lt;&gt;"",IF('life table -مفروضات و نرخ ها'!$S$10=1,('life table -مفروضات و نرخ ها'!$AA$3*AA4),IF('life table -مفروضات و نرخ ها'!$S$10=2,('life table -مفروضات و نرخ ها'!$AA$4*AA4),IF('life table -مفروضات و نرخ ها'!$S$10=3,('life table -مفروضات و نرخ ها'!$AA$5*AA4),IF('life table -مفروضات و نرخ ها'!$S$10=4,('life table -مفروضات و نرخ ها'!$AA$6*AA4),('life table -مفروضات و نرخ ها'!$AA$7*AA4))))),""),"")</f>
        <v>0</v>
      </c>
      <c r="BH4" s="123">
        <f>IFERROR(IF(B4&lt;&gt;"",IF('life table -مفروضات و نرخ ها'!$S$11=1,('life table -مفروضات و نرخ ها'!$AA$3*AB4),IF('life table -مفروضات و نرخ ها'!$S$11=2,('life table -مفروضات و نرخ ها'!$AA$4*AB4),IF('life table -مفروضات و نرخ ها'!$S$11=3,('life table -مفروضات و نرخ ها'!$AA$5*AB4),IF('life table -مفروضات و نرخ ها'!$S$11=4,('life table -مفروضات و نرخ ها'!$AA$6*AB4),('life table -مفروضات و نرخ ها'!$AA$7*AB4))))),""),"")</f>
        <v>0</v>
      </c>
      <c r="BI4" s="123">
        <f>IF(A4&lt;&gt;"",(T4*'life table -مفروضات و نرخ ها'!$Y$3+W4*'life table -مفروضات و نرخ ها'!$Z$3+Z4*'life table -مفروضات و نرخ ها'!$AA$3)*'ورود اطلاعات'!$D$22+(U4*'life table -مفروضات و نرخ ها'!$Y$3+X4*'life table -مفروضات و نرخ ها'!$Z$3+AA4*'life table -مفروضات و نرخ ها'!$AA$3)*'ورود اطلاعات'!$F$17+(V4*'life table -مفروضات و نرخ ها'!$Y$3+Y4*'life table -مفروضات و نرخ ها'!$Z$3+AB4*'life table -مفروضات و نرخ ها'!$AA$3)*('ورود اطلاعات'!$H$17),"")</f>
        <v>0</v>
      </c>
      <c r="BJ4" s="123">
        <f>IFERROR(IF($B$4+A4='ورود اطلاعات'!$B$8+محاسبات!$B$4,0,IF('ورود اطلاعات'!$B$11="بلی",IF(AND(B4&lt;18,B4&gt;60),0,IF(AND('ورود اطلاعات'!$D$20="دارد",'ورود اطلاعات'!$B$9=0),(G4+AZ4+BA4+BB4+BC4+BD4+BE4+BF4+BG4+BH4+BP4+BQ4+BR4+BI4)/K4)*VLOOKUP(B4,'life table -مفروضات و نرخ ها'!AF:AG,2,0))*(1+'ورود اطلاعات'!$D$22+'ورود اطلاعات'!$D$5),0)),0)</f>
        <v>0</v>
      </c>
      <c r="BK4" s="123">
        <f>IFERROR(IF($B$4+A4='ورود اطلاعات'!$B$8+محاسبات!$B$4,0,IF('ورود اطلاعات'!$B$11="بلی",IF(AND(B4&lt;18,B4&gt;60),0,IF(AND('ورود اطلاعات'!$D$20="دارد",'ورود اطلاعات'!$B$9=1),(G4)/K4)*VLOOKUP(B4,'life table -مفروضات و نرخ ها'!AF:AG,2,0))*(1+'ورود اطلاعات'!$D$22+'ورود اطلاعات'!$D$5),0)),0)</f>
        <v>0</v>
      </c>
      <c r="BL4" s="123">
        <f>IFERROR(IF($E$4+A4='ورود اطلاعات'!$B$8+محاسبات!$E$4,0,IF('ورود اطلاعات'!$B$9=0,IF('ورود اطلاعات'!$B$11="خیر",IF('ورود اطلاعات'!$D$20="دارد",IF('ورود اطلاعات'!$D$21="بیمه گذار",IF(AND(E4&lt;18,E4&gt;60),0,(((G4+AZ4+BA4+BB4+BC4+BD4+BE4+BF4+BG4+BH4+BP4+BQ4+BR4+BI4)/K4)*VLOOKUP(E4,'life table -مفروضات و نرخ ها'!AF:AG,2,0)*(1+'ورود اطلاعات'!$D$24+'ورود اطلاعات'!$D$23))),0),0),0),0)),0)</f>
        <v>0</v>
      </c>
      <c r="BM4" s="123">
        <f>IFERROR(IF($B$4+A4='ورود اطلاعات'!$B$8+$B$4,0,IF('ورود اطلاعات'!$B$9=0,IF('ورود اطلاعات'!$B$11="خیر",IF('ورود اطلاعات'!$D$20="دارد",IF('ورود اطلاعات'!$D$21="بیمه شده اصلی",IF(AND(B4&lt;18,B4&gt;60),0,(((G4+AZ4+BA4+BB4+BC4+BD4+BE4+BF4+BG4+BH4+BP4+BQ4+BR4+BI4)/K4)*VLOOKUP(B4,'life table -مفروضات و نرخ ها'!AF:AG,2,0)*(1+'ورود اطلاعات'!$D$22+'ورود اطلاعات'!$D$5))),0),0),0),0)),0)</f>
        <v>0</v>
      </c>
      <c r="BN4" s="123" t="b">
        <f>IFERROR(IF($E$4+A4='ورود اطلاعات'!$B$8+$E$4,0,IF('ورود اطلاعات'!$B$9=1,IF('ورود اطلاعات'!$B$11="خیر",IF('ورود اطلاعات'!$D$20="دارد",IF('ورود اطلاعات'!$D$21="بیمه گذار",IF(AND(E4&lt;18,E4&gt;60),0,((G4/K4)*VLOOKUP(E4,'life table -مفروضات و نرخ ها'!AF:AG,2,0)*(1+'ورود اطلاعات'!$D$24+'ورود اطلاعات'!$D$23))),0),0),0))),0)</f>
        <v>0</v>
      </c>
      <c r="BO4" s="123">
        <f>IFERROR(IF($B$4+A4='ورود اطلاعات'!$B$8+$B$4,0,IF('ورود اطلاعات'!$B$9=1,IF('ورود اطلاعات'!$B$11="خیر",IF('ورود اطلاعات'!$D$20="دارد",IF('ورود اطلاعات'!$D$21="بیمه شده اصلی",IF(AND(B4&lt;18,B4&gt;60),0,((G4/K4)*VLOOKUP(B4,'life table -مفروضات و نرخ ها'!AF:AG,2,0)*(1+'ورود اطلاعات'!$D$22+'ورود اطلاعات'!$D$5))),0),0),0),0)),0)</f>
        <v>0</v>
      </c>
      <c r="BP4" s="123">
        <f>IFERROR(IF('ورود اطلاعات'!$D$16=5,(VLOOKUP(محاسبات!B4,'life table -مفروضات و نرخ ها'!AC:AD,2,0)*محاسبات!AC4)/1000000,(VLOOKUP(محاسبات!B4,'life table -مفروضات و نرخ ها'!AC:AE,3,0)*محاسبات!AC4)/1000000)*(1+'ورود اطلاعات'!$D$5),0)</f>
        <v>0</v>
      </c>
      <c r="BQ4" s="123">
        <f>IFERROR(IF('ورود اطلاعات'!$F$16=5,(VLOOKUP(C4,'life table -مفروضات و نرخ ها'!AC:AD,2,0)*AD4)/1000000,(VLOOKUP(C4,'life table -مفروضات و نرخ ها'!AC:AE,3,0)*محاسبات!AD4)/1000000)*(1+'ورود اطلاعات'!$F$5),0)</f>
        <v>0</v>
      </c>
      <c r="BR4" s="123">
        <f>IFERROR(IF('ورود اطلاعات'!$H$16=5,(VLOOKUP(D4,'life table -مفروضات و نرخ ها'!AC:AD,2,0)*AE4)/1000000,(VLOOKUP(D4,'life table -مفروضات و نرخ ها'!AC:AE,3,0)*AE4)/1000000)*(1+'ورود اطلاعات'!$H$5),0)</f>
        <v>0</v>
      </c>
      <c r="BS4" s="123">
        <f>IF(A4&lt;&gt;"",IF('ورود اطلاعات'!$B$9=1,IF('ورود اطلاعات'!$B$11="بلی",IF(AND(18&lt;=B4,B4&lt;=60),AG4*(VLOOKUP('life table -مفروضات و نرخ ها'!$O$3+A3,'life table -مفروضات و نرخ ها'!$A$3:$D$103,4,0))*(1+'ورود اطلاعات'!$D$5),0),0),0))</f>
        <v>0</v>
      </c>
      <c r="BT4" s="123" t="b">
        <f>IFERROR(IF(A4&lt;&gt;"",IF('ورود اطلاعات'!$B$9=1,IF('ورود اطلاعات'!$B$11="خیر",IF('ورود اطلاعات'!$D$21="بیمه شده اصلی",(محاسبات!AF4*VLOOKUP(محاسبات!B4,'life table -مفروضات و نرخ ها'!A:D,4,0)*(1+'ورود اطلاعات'!$D$5)),IF('ورود اطلاعات'!$D$21="بیمه گذار",(محاسبات!AF4*VLOOKUP(محاسبات!E4,'life table -مفروضات و نرخ ها'!A:D,4,0)*(1+'ورود اطلاعات'!$D$23)),0))))),0)</f>
        <v>0</v>
      </c>
      <c r="BU4" s="123" t="b">
        <f>IFERROR(IF(A4&lt;&gt;"",IF('ورود اطلاعات'!$B$9=0,IF('ورود اطلاعات'!$B$11="خیر",IF('ورود اطلاعات'!$D$21="بیمه شده اصلی",(محاسبات!AH4*VLOOKUP(محاسبات!B4,'life table -مفروضات و نرخ ها'!A:D,4,0)*(1+'ورود اطلاعات'!$D$5)),IF('ورود اطلاعات'!$D$21="بیمه گذار",(محاسبات!AH4*VLOOKUP(محاسبات!E4,'life table -مفروضات و نرخ ها'!A:D,4,0)*(1+'ورود اطلاعات'!$D$23)),0))))),0)</f>
        <v>0</v>
      </c>
      <c r="BV4" s="123">
        <f>IF(A4&lt;&gt;"",IF('ورود اطلاعات'!$B$9=0,IF('ورود اطلاعات'!$B$11="بلی",IF(AND(18&lt;=B4,B4&lt;=60),AI4*(VLOOKUP('life table -مفروضات و نرخ ها'!$O$3+A3,'life table -مفروضات و نرخ ها'!$A$3:$D$103,4,0))*(1+'ورود اطلاعات'!$D$5),0),0),0))</f>
        <v>0</v>
      </c>
      <c r="BW4" s="123">
        <f>IFERROR(IF(A4&lt;&gt;"",'life table -مفروضات و نرخ ها'!$Q$11*BK4,""),0)</f>
        <v>0</v>
      </c>
      <c r="BX4" s="123">
        <f>IFERROR(IF(A4&lt;&gt;"",'life table -مفروضات و نرخ ها'!$Q$11*(BO4+BN4),""),0)</f>
        <v>0</v>
      </c>
      <c r="BY4" s="123">
        <f>IFERROR(IF(A4&lt;&gt;"",BJ4*'life table -مفروضات و نرخ ها'!$Q$11,0),"")</f>
        <v>0</v>
      </c>
      <c r="BZ4" s="123">
        <f>IFERROR(IF(A4&lt;&gt;"",(BM4+BL4)*'life table -مفروضات و نرخ ها'!$Q$11,0),0)</f>
        <v>0</v>
      </c>
      <c r="CA4" s="123">
        <f>IF(A4&lt;&gt;"",AZ4+BC4+BF4+BJ4+BK4+BL4+BM4+BN4+BO4+BP4+BS4+BT4+BU4+BV4+BW4+BX4+BY4+BZ4+'ورود اطلاعات'!$D$22*(محاسبات!T4*'life table -مفروضات و نرخ ها'!$Y$3+محاسبات!W4*'life table -مفروضات و نرخ ها'!$Z$3+محاسبات!Z4*'life table -مفروضات و نرخ ها'!$AA$3),0)</f>
        <v>0</v>
      </c>
      <c r="CB4" s="123">
        <f>IF(A4&lt;&gt;"",BA4+BD4+BG4+BQ4+'ورود اطلاعات'!$F$17*(محاسبات!U4*'life table -مفروضات و نرخ ها'!$Y$3+محاسبات!X4*'life table -مفروضات و نرخ ها'!$Z$3+محاسبات!AA4*'life table -مفروضات و نرخ ها'!$AA$3),0)</f>
        <v>0</v>
      </c>
      <c r="CC4" s="123">
        <f>IF(A4&lt;&gt;"",BB4+BE4+BH4+BR4+'ورود اطلاعات'!$H$17*(محاسبات!V4*'life table -مفروضات و نرخ ها'!$Y$3+محاسبات!Y4*'life table -مفروضات و نرخ ها'!$Z$3+محاسبات!AB4*'life table -مفروضات و نرخ ها'!$AA$3),"")</f>
        <v>0</v>
      </c>
      <c r="CD4" s="123">
        <f>IF(B4&lt;&gt;"",'life table -مفروضات و نرخ ها'!$Q$8*(N4+P4+O4+AQ4+AR4+AS4+AT4+AW4+AX4+AY4+AZ4+BA4+BL4+BN4+BO4+BB4+BC4+BD4+BE4+BF4+BG4+BH4+BP4+BQ4+BR4+BJ4+BK4+BM4+BS4+BT4+BU4+BV4+BW4+BX4+BY4+BZ4+AU4),"")</f>
        <v>0</v>
      </c>
      <c r="CE4" s="123">
        <f>IF(B4&lt;&gt;"",'life table -مفروضات و نرخ ها'!$Q$9*(N4+P4+O4+AQ4+AR4+AS4+AT4+AW4+AX4+AY4+AZ4+BA4+BL4+BN4+BO4+BB4+BC4+BD4+BE4+BF4+BG4+BH4+BP4+BQ4+BR4+BJ4+BK4+BM4+BS4+BT4+BU4+BV4+BW4+BX4+BY4+BZ4+AU4),"")</f>
        <v>0</v>
      </c>
      <c r="CF4" s="123">
        <f>(((I4/'life table -مفروضات و نرخ ها'!M5)*L4*((1+L4)^(1/'life table -مفروضات و نرخ ها'!M5)))/((1+L4)^(1/'life table -مفروضات و نرخ ها'!M5)-1))</f>
        <v>230781572.63728625</v>
      </c>
      <c r="CG4" s="123">
        <f>IF(A4&lt;&gt;"",0.95*CF4,"")</f>
        <v>219242494.00542194</v>
      </c>
      <c r="CH4" s="123">
        <f>IF(A4&lt;&gt;"",J4*(1+L4)^(365/365),"")</f>
        <v>0</v>
      </c>
      <c r="CI4" s="123">
        <f>IF(B4&lt;&gt;"",J4*(1+M4)^(365/365),"")</f>
        <v>0</v>
      </c>
      <c r="CJ4" s="123">
        <f t="shared" ref="CJ4:CJ35" si="4">IF(A4&lt;&gt;"",CH4+CF4,"")</f>
        <v>230781572.63728625</v>
      </c>
      <c r="CK4" s="121">
        <v>0</v>
      </c>
      <c r="CL4" s="126">
        <f t="shared" ref="CL4:CL35" si="5">AF4+AG4+AH4+AI4</f>
        <v>0</v>
      </c>
      <c r="CM4" s="123">
        <f>(((I4/'life table -مفروضات و نرخ ها'!M5)*CO1*((1+CO1)^(1/'life table -مفروضات و نرخ ها'!M5)))/((1+CO1)^(1/'life table -مفروضات و نرخ ها'!M5)-1))</f>
        <v>244508591.30029479</v>
      </c>
      <c r="CN4" s="123">
        <f>IF(A4&lt;&gt;"",CM4+CI4,"")</f>
        <v>244508591.30029479</v>
      </c>
    </row>
    <row r="5" spans="1:93" ht="19.5" x14ac:dyDescent="0.25">
      <c r="A5" s="95">
        <f>IFERROR(IF(B5&lt;&gt;"",1+A4,""),"")</f>
        <v>2</v>
      </c>
      <c r="B5" s="122">
        <f>IFERROR(IF(A4+$B$4&gt;81,"",IF($B$4+'life table -مفروضات و نرخ ها'!A4&lt;$B$4+'life table -مفروضات و نرخ ها'!$I$5,$B$4+'life table -مفروضات و نرخ ها'!A4,"")),"")</f>
        <v>61</v>
      </c>
      <c r="C5" s="122">
        <f>IFERROR(IF(B5&lt;&gt;"",IF(A4+$C$4&gt;81,"",IF($C$4+'life table -مفروضات و نرخ ها'!A4&lt;$C$4+'life table -مفروضات و نرخ ها'!$I$5,$C$4+'life table -مفروضات و نرخ ها'!A4,"")),""),"")</f>
        <v>1</v>
      </c>
      <c r="D5" s="122">
        <f>IFERROR(IF(B5&lt;&gt;"",IF(A4+$D$4&gt;81,"",IF($D$4+'life table -مفروضات و نرخ ها'!A4&lt;$D$4+'life table -مفروضات و نرخ ها'!$I$5,$D$4+'life table -مفروضات و نرخ ها'!A4,"")),""),"")</f>
        <v>1</v>
      </c>
      <c r="E5" s="122">
        <f>IF(B5&lt;&gt;"",IF('life table -مفروضات و نرخ ها'!$K$4&lt;&gt; 0,IF($E$4+'life table -مفروضات و نرخ ها'!A4&lt;$E$4+'life table -مفروضات و نرخ ها'!$I$5,$E$4+'life table -مفروضات و نرخ ها'!A4,"")),"")</f>
        <v>61</v>
      </c>
      <c r="F5" s="123"/>
      <c r="G5" s="123">
        <f>IF(A5&lt;&gt;"",IF('life table -مفروضات و نرخ ها'!$I$7&lt;&gt; "يكجا",G4*(1+'life table -مفروضات و نرخ ها'!$I$4),0),0)</f>
        <v>264000000.00000003</v>
      </c>
      <c r="H5" s="123">
        <f>IFERROR(IF(A5&lt;&gt;"",IF('life table -مفروضات و نرخ ها'!$O$11=1,(G5/K5)-(CA5+CB5+CC5),(G5/K5)),0),0)</f>
        <v>264000000.00000003</v>
      </c>
      <c r="I5" s="123">
        <f t="shared" si="0"/>
        <v>235944565.96165562</v>
      </c>
      <c r="J5" s="123">
        <f>IF(A5&lt;&gt;"",IF(A5=1,'life table -مفروضات و نرخ ها'!$M$6,0),"")</f>
        <v>0</v>
      </c>
      <c r="K5" s="124">
        <v>1</v>
      </c>
      <c r="L5" s="124">
        <f>IF(A5&lt;&gt;"",IF(A5&lt;=2,0.16,0.13),"")</f>
        <v>0.16</v>
      </c>
      <c r="M5" s="124">
        <f t="shared" ref="M5:M68" si="6">$CO$1</f>
        <v>0.28649999999999998</v>
      </c>
      <c r="N5" s="123">
        <f>IF(B5&lt;&gt;"",S5*(VLOOKUP('life table -مفروضات و نرخ ها'!$O$3+A4,'life table -مفروضات و نرخ ها'!$A$3:$D$103,4)*(1/(1+L5)^0.5)),0)</f>
        <v>5288873.3713259613</v>
      </c>
      <c r="O5" s="123">
        <f>IFERROR(IF(C5&lt;&gt;"",R5*(VLOOKUP('life table -مفروضات و نرخ ها'!$S$3+A4,'life table -مفروضات و نرخ ها'!$A$3:$D$103,4)*(1/(1+L5)^0.5)),0),"")</f>
        <v>0</v>
      </c>
      <c r="P5" s="123">
        <f>IFERROR(IF(D5&lt;&gt;"",Q5*(VLOOKUP('life table -مفروضات و نرخ ها'!$S$4+A4,'life table -مفروضات و نرخ ها'!$A$3:$D$103,4)*(1/(1+L5)^0.5)),0),"")</f>
        <v>0</v>
      </c>
      <c r="Q5" s="123">
        <f>IF(D5&lt;&gt;"",IF((Q4*(1+'life table -مفروضات و نرخ ها'!$M$4))&gt;='life table -مفروضات و نرخ ها'!$I$10,'life table -مفروضات و نرخ ها'!$I$10,(Q4*(1+'life table -مفروضات و نرخ ها'!$M$4))),0)</f>
        <v>0</v>
      </c>
      <c r="R5" s="123">
        <f>IF(C5&lt;&gt;"",IF((R4*(1+'life table -مفروضات و نرخ ها'!$M$4))&gt;='life table -مفروضات و نرخ ها'!$I$10,'life table -مفروضات و نرخ ها'!$I$10,(R4*(1+'life table -مفروضات و نرخ ها'!$M$4))),0)</f>
        <v>0</v>
      </c>
      <c r="S5" s="123">
        <f>IF(A5&lt;&gt;"",IF((S4*(1+'life table -مفروضات و نرخ ها'!$M$4))&gt;='life table -مفروضات و نرخ ها'!$I$10,'life table -مفروضات و نرخ ها'!$I$10,(S4*(1+'life table -مفروضات و نرخ ها'!$M$4))),0)</f>
        <v>525000000</v>
      </c>
      <c r="T5" s="123">
        <f>IF(A5&lt;&gt;"",IF(S5*'ورود اطلاعات'!$D$7&lt;='life table -مفروضات و نرخ ها'!$M$10,S5*'ورود اطلاعات'!$D$7,'life table -مفروضات و نرخ ها'!$M$10),0)</f>
        <v>0</v>
      </c>
      <c r="U5" s="123">
        <f>IF(A5&lt;&gt;"",IF(R5*'ورود اطلاعات'!$F$7&lt;='life table -مفروضات و نرخ ها'!$M$10,R5*'ورود اطلاعات'!$F$7,'life table -مفروضات و نرخ ها'!$M$10),0)</f>
        <v>0</v>
      </c>
      <c r="V5" s="123">
        <f>IF(A5&lt;&gt;"",IF(Q5*'ورود اطلاعات'!$H$7&lt;='life table -مفروضات و نرخ ها'!$M$10,Q5*'ورود اطلاعات'!$H$7,'life table -مفروضات و نرخ ها'!$M$10),0)</f>
        <v>0</v>
      </c>
      <c r="W5" s="123">
        <f>IF(A5&lt;&gt;"",IF(W4*(1+'life table -مفروضات و نرخ ها'!$M$4)&lt;'life table -مفروضات و نرخ ها'!$I$11,W4*(1+'life table -مفروضات و نرخ ها'!$M$4),'life table -مفروضات و نرخ ها'!$I$11),"")</f>
        <v>0</v>
      </c>
      <c r="X5" s="123">
        <f>IF(C5&lt;&gt;"",IF(X4*(1+'life table -مفروضات و نرخ ها'!$M$4)&lt;'life table -مفروضات و نرخ ها'!$I$11,X4*(1+'life table -مفروضات و نرخ ها'!$M$4),'life table -مفروضات و نرخ ها'!$I$11),0)</f>
        <v>0</v>
      </c>
      <c r="Y5" s="123">
        <f>IF(D5&lt;&gt;"",IF(Y4*(1+'life table -مفروضات و نرخ ها'!$M$4)&lt;'life table -مفروضات و نرخ ها'!$I$11,Y4*(1+'life table -مفروضات و نرخ ها'!$M$4),'life table -مفروضات و نرخ ها'!$I$11),0)</f>
        <v>0</v>
      </c>
      <c r="Z5" s="123">
        <f>IF(A5&lt;&gt;"",IF(Z4*(1+'life table -مفروضات و نرخ ها'!$M$4)&lt;'life table -مفروضات و نرخ ها'!$M$11,Z4*(1+'life table -مفروضات و نرخ ها'!$M$4),'life table -مفروضات و نرخ ها'!$M$11),0)</f>
        <v>0</v>
      </c>
      <c r="AA5" s="123">
        <f>IF(C5&lt;&gt;"",IF(AA4*(1+'life table -مفروضات و نرخ ها'!$M$4)&lt;'life table -مفروضات و نرخ ها'!$M$11,AA4*(1+'life table -مفروضات و نرخ ها'!$M$4),'life table -مفروضات و نرخ ها'!$M$11),0)</f>
        <v>0</v>
      </c>
      <c r="AB5" s="123">
        <f>IF(D5&lt;&gt;"",IF(AB4*(1+'life table -مفروضات و نرخ ها'!$M$4)&lt;'life table -مفروضات و نرخ ها'!$M$11,AB4*(1+'life table -مفروضات و نرخ ها'!$M$4),'life table -مفروضات و نرخ ها'!$M$11),0)</f>
        <v>0</v>
      </c>
      <c r="AC5" s="123">
        <f>IF(B5&gt;60,0,IF('ورود اطلاعات'!$D$14="ندارد",0,MIN(S5*'ورود اطلاعات'!$D$14,'life table -مفروضات و نرخ ها'!$O$10)))</f>
        <v>0</v>
      </c>
      <c r="AD5" s="123">
        <f>IF(C5&gt;60,0,IF('ورود اطلاعات'!$F$14="ندارد",0,MIN(R5*'ورود اطلاعات'!$F$14,'life table -مفروضات و نرخ ها'!$O$10)))</f>
        <v>0</v>
      </c>
      <c r="AE5" s="123">
        <f>IF(D5&gt;60,0,IF('ورود اطلاعات'!$H$14="ندارد",0,MIN(Q5*'ورود اطلاعات'!$H$14,'life table -مفروضات و نرخ ها'!$O$10)))</f>
        <v>0</v>
      </c>
      <c r="AF5" s="123">
        <f>IFERROR(IF(A5&lt;&gt;"",IF(AND('ورود اطلاعات'!$D$21="بیمه گذار",18&lt;=E5,E5&lt;=60),(AF4*AN4-AK4),IF(AND('ورود اطلاعات'!$D$21="بیمه شده اصلی",18&lt;=B5,B5&lt;=60),(AF4*AN4-AK4),0)),0),0)</f>
        <v>0</v>
      </c>
      <c r="AG5" s="123">
        <f t="shared" ref="AG5:AG36" si="7">IF(A5&lt;&gt;"",IF(AND(18&lt;=B5,B5&lt;=60),(AG4*AN4-AL4),0),0)</f>
        <v>0</v>
      </c>
      <c r="AH5" s="123">
        <f>IF(A5&lt;&gt;"",IF(AND('ورود اطلاعات'!$D$21="بیمه گذار",18&lt;=E5,E5&lt;=60),(AH4*AN4-AJ4),IF(AND('ورود اطلاعات'!$D$21="بیمه شده اصلی",18&lt;=B5,B5&lt;=60),(AH4*AN4-AJ4),0)),0)</f>
        <v>0</v>
      </c>
      <c r="AI5" s="123">
        <f t="shared" ref="AI5:AI36" si="8">IF(A5&lt;&gt;"",IF(AND(18&lt;=B5,B5&lt;=60),(AI4*AN4)-AM4,0),0)</f>
        <v>0</v>
      </c>
      <c r="AJ5" s="123">
        <f>IFERROR(IF(A5&lt;&gt;"",IF('life table -مفروضات و نرخ ها'!$O$6="دارد",IF('life table -مفروضات و نرخ ها'!$O$11=0,IF(AND('life table -مفروضات و نرخ ها'!$K$5="خیر",'ورود اطلاعات'!$D$21="بیمه گذار"),(G6+AZ6+BA6+BB6+BC6+BD6+BE6+BF6+BG6+BH6+BI6+BP6+BQ6+BR6),IF(AND('life table -مفروضات و نرخ ها'!$K$5="خیر",'ورود اطلاعات'!$D$21="بیمه شده اصلی"),(G6+CB6+CC6),0)),0),0),0),0)</f>
        <v>0</v>
      </c>
      <c r="AK5" s="123">
        <f>IF(A5&lt;&gt;"",IF('life table -مفروضات و نرخ ها'!$O$6="دارد",IF('ورود اطلاعات'!$B$9=1,IF('ورود اطلاعات'!$B$11="خیر",G6,0),0),0),0)</f>
        <v>0</v>
      </c>
      <c r="AL5" s="123">
        <f>IF(A5&lt;&gt;"",IF('life table -مفروضات و نرخ ها'!$O$6="دارد",IF('life table -مفروضات و نرخ ها'!$O$11=1,IF('life table -مفروضات و نرخ ها'!$K$5="بلی",G6,0),0),0),0)</f>
        <v>0</v>
      </c>
      <c r="AM5" s="123">
        <f>IFERROR(IF(A5&lt;&gt;"",IF('life table -مفروضات و نرخ ها'!$O$6="دارد",IF('life table -مفروضات و نرخ ها'!$O$11=0,IF('life table -مفروضات و نرخ ها'!$K$5="بلی",(G6+CB6+CC6),0),0),0),""),0)</f>
        <v>0</v>
      </c>
      <c r="AN5" s="124">
        <f t="shared" si="1"/>
        <v>1.1599999999999999</v>
      </c>
      <c r="AO5" s="124">
        <f t="shared" si="2"/>
        <v>0.86206896551724144</v>
      </c>
      <c r="AP5" s="124">
        <f>IF(A5&lt;&gt;"",PRODUCT($AO$4:AO5),"")</f>
        <v>0.74316290130796681</v>
      </c>
      <c r="AQ5" s="123">
        <f>کارمزد!N5</f>
        <v>2850000</v>
      </c>
      <c r="AR5" s="123">
        <f>IF(A5&lt;6,('life table -مفروضات و نرخ ها'!$Q$4/5)*$S$4,0)</f>
        <v>1000000</v>
      </c>
      <c r="AS5" s="123">
        <f>IFERROR(IF(A5&lt;&gt;"",'life table -مفروضات و نرخ ها'!$Q$6*H5,""),"")</f>
        <v>10560000.000000002</v>
      </c>
      <c r="AT5" s="123">
        <f>IF(A5&lt;&gt;"",'life table -مفروضات و نرخ ها'!$Q$7*H5,"")</f>
        <v>7920000.0000000009</v>
      </c>
      <c r="AU5" s="123">
        <f t="shared" si="3"/>
        <v>436560.66701846384</v>
      </c>
      <c r="AV5" s="125">
        <f>IF(A5&lt;&gt;"",(('life table -مفروضات و نرخ ها'!$M$5*(((AN5)^(1/'life table -مفروضات و نرخ ها'!$M$5))-1))/((1-AO5)*((AN5)^(1/'life table -مفروضات و نرخ ها'!$M$5)))-1),0)</f>
        <v>6.9417945193324559E-2</v>
      </c>
      <c r="AW5" s="123">
        <f>IF(A5&lt;&gt;"",N5*'life table -مفروضات و نرخ ها'!$O$4,"")</f>
        <v>0</v>
      </c>
      <c r="AX5" s="123">
        <f>IF(A5&lt;&gt;"",O5*'life table -مفروضات و نرخ ها'!$U$3,"")</f>
        <v>0</v>
      </c>
      <c r="AY5" s="123">
        <f>IF(A5&lt;&gt;"",P5*'life table -مفروضات و نرخ ها'!$U$4,"")</f>
        <v>0</v>
      </c>
      <c r="AZ5" s="123">
        <f>IFERROR(IF(A5&lt;&gt;"",IF('life table -مفروضات و نرخ ها'!$O$8=1,('life table -مفروضات و نرخ ها'!$Y$3*T5),IF('life table -مفروضات و نرخ ها'!$O$8=2,('life table -مفروضات و نرخ ها'!$Y$4*T5),IF('life table -مفروضات و نرخ ها'!$O$8=3,('life table -مفروضات و نرخ ها'!$Y$5*T5),IF('life table -مفروضات و نرخ ها'!$O$8=4,('life table -مفروضات و نرخ ها'!$Y$6*T5),('life table -مفروضات و نرخ ها'!$Y$7*T5))))),""),"")</f>
        <v>0</v>
      </c>
      <c r="BA5" s="123">
        <f>IFERROR(IF(A5&lt;&gt;"",IF('life table -مفروضات و نرخ ها'!$S$10=1,('life table -مفروضات و نرخ ها'!$Y$3*U5),IF('life table -مفروضات و نرخ ها'!$S$10=2,('life table -مفروضات و نرخ ها'!$Y$4*U5),IF('life table -مفروضات و نرخ ها'!$S$10=3,('life table -مفروضات و نرخ ها'!$Y$5*U5),IF('life table -مفروضات و نرخ ها'!$S$10=4,('life table -مفروضات و نرخ ها'!$Y$6*U5),('life table -مفروضات و نرخ ها'!$Y$7*U5))))),""),"")</f>
        <v>0</v>
      </c>
      <c r="BB5" s="123">
        <f>IFERROR(IF(A5&lt;&gt;"",IF('life table -مفروضات و نرخ ها'!$S$11=1,('life table -مفروضات و نرخ ها'!$Y$3*V5),IF('life table -مفروضات و نرخ ها'!$S$11=2,('life table -مفروضات و نرخ ها'!$Y$4*V5),IF('life table -مفروضات و نرخ ها'!$S$11=3,('life table -مفروضات و نرخ ها'!$Y$5*V5),IF('life table -مفروضات و نرخ ها'!$S$11=4,('life table -مفروضات و نرخ ها'!$Y$6*V5),('life table -مفروضات و نرخ ها'!$Y$7*V5))))),""),"")</f>
        <v>0</v>
      </c>
      <c r="BC5" s="123">
        <f>IFERROR(IF(A5&lt;&gt;"",IF('life table -مفروضات و نرخ ها'!$O$8=1,('life table -مفروضات و نرخ ها'!$Z$3*W5),IF('life table -مفروضات و نرخ ها'!$O$8=2,('life table -مفروضات و نرخ ها'!$Z$4*W5),IF('life table -مفروضات و نرخ ها'!$O$8=3,('life table -مفروضات و نرخ ها'!$Z$5*W5),IF('life table -مفروضات و نرخ ها'!$O$8=4,('life table -مفروضات و نرخ ها'!$Z$6*W5),('life table -مفروضات و نرخ ها'!$Z$7*W5))))),""),"")</f>
        <v>0</v>
      </c>
      <c r="BD5" s="123">
        <f>IFERROR(IF(A5&lt;&gt;"",IF('life table -مفروضات و نرخ ها'!$S$10=1,('life table -مفروضات و نرخ ها'!$Z$3*X5),IF('life table -مفروضات و نرخ ها'!$S$10=2,('life table -مفروضات و نرخ ها'!$Z$4*X5),IF('life table -مفروضات و نرخ ها'!$S$10=3,('life table -مفروضات و نرخ ها'!$Z$5*X5),IF('life table -مفروضات و نرخ ها'!$S$10=4,('life table -مفروضات و نرخ ها'!$Z$6*X5),('life table -مفروضات و نرخ ها'!$Z$7*X5))))),""),"")</f>
        <v>0</v>
      </c>
      <c r="BE5" s="123">
        <f>IFERROR(IF(A5&lt;&gt;"",IF('life table -مفروضات و نرخ ها'!$S$11=1,('life table -مفروضات و نرخ ها'!$Z$3*Y5),IF('life table -مفروضات و نرخ ها'!$S$11=2,('life table -مفروضات و نرخ ها'!$Z$4*Y5),IF('life table -مفروضات و نرخ ها'!$S$11=3,('life table -مفروضات و نرخ ها'!$Z$5*Y5),IF('life table -مفروضات و نرخ ها'!$S$11=4,('life table -مفروضات و نرخ ها'!$Z$6*Y5),('life table -مفروضات و نرخ ها'!$Z$7*Y5))))),""),"")</f>
        <v>0</v>
      </c>
      <c r="BF5" s="123">
        <f>IFERROR(IF(A5&lt;&gt;"",IF('life table -مفروضات و نرخ ها'!$O$8=1,('life table -مفروضات و نرخ ها'!$AA$3*Z5),IF('life table -مفروضات و نرخ ها'!$O$8=2,('life table -مفروضات و نرخ ها'!$AA$4*Z5),IF('life table -مفروضات و نرخ ها'!$O$8=3,('life table -مفروضات و نرخ ها'!$AA$5*Z5),IF('life table -مفروضات و نرخ ها'!$O$8=4,('life table -مفروضات و نرخ ها'!$AA$6*Z5),('life table -مفروضات و نرخ ها'!$AA$7*Z5))))),""),"")</f>
        <v>0</v>
      </c>
      <c r="BG5" s="123">
        <f>IFERROR(IF(A5&lt;&gt;"",IF('life table -مفروضات و نرخ ها'!$S$10=1,('life table -مفروضات و نرخ ها'!$AA$3*AA5),IF('life table -مفروضات و نرخ ها'!$S$10=2,('life table -مفروضات و نرخ ها'!$AA$4*AA5),IF('life table -مفروضات و نرخ ها'!$S$10=3,('life table -مفروضات و نرخ ها'!$AA$5*AA5),IF('life table -مفروضات و نرخ ها'!$S$10=4,('life table -مفروضات و نرخ ها'!$AA$6*AA5),('life table -مفروضات و نرخ ها'!$AA$7*AA5))))),""),"")</f>
        <v>0</v>
      </c>
      <c r="BH5" s="123">
        <f>IFERROR(IF(B5&lt;&gt;"",IF('life table -مفروضات و نرخ ها'!$S$11=1,('life table -مفروضات و نرخ ها'!$AA$3*AB5),IF('life table -مفروضات و نرخ ها'!$S$11=2,('life table -مفروضات و نرخ ها'!$AA$4*AB5),IF('life table -مفروضات و نرخ ها'!$S$11=3,('life table -مفروضات و نرخ ها'!$AA$5*AB5),IF('life table -مفروضات و نرخ ها'!$S$11=4,('life table -مفروضات و نرخ ها'!$AA$6*AB5),('life table -مفروضات و نرخ ها'!$AA$7*AB5))))),""),"")</f>
        <v>0</v>
      </c>
      <c r="BI5" s="123">
        <f>IF(A5&lt;&gt;"",(T5*'life table -مفروضات و نرخ ها'!$Y$3+W5*'life table -مفروضات و نرخ ها'!$Z$3+Z5*'life table -مفروضات و نرخ ها'!$AA$3)*'ورود اطلاعات'!$D$22+(U5*'life table -مفروضات و نرخ ها'!$Y$3+X5*'life table -مفروضات و نرخ ها'!$Z$3+AA5*'life table -مفروضات و نرخ ها'!$AA$3)*'ورود اطلاعات'!$F$17+(V5*'life table -مفروضات و نرخ ها'!$Y$3+Y5*'life table -مفروضات و نرخ ها'!$Z$3+AB5*'life table -مفروضات و نرخ ها'!$AA$3)*('ورود اطلاعات'!$H$17),"")</f>
        <v>0</v>
      </c>
      <c r="BJ5" s="123">
        <f>IFERROR(IF($B$4+A5='ورود اطلاعات'!$B$8+محاسبات!$B$4,0,IF('ورود اطلاعات'!$B$11="بلی",IF(AND(B5&lt;18,B5&gt;60),0,IF(AND('ورود اطلاعات'!$D$20="دارد",'ورود اطلاعات'!$B$9=0),(G5+AZ5+BA5+BB5+BC5+BD5+BE5+BF5+BG5+BH5+BP5+BQ5+BR5+BI5)/K5)*VLOOKUP(B5,'life table -مفروضات و نرخ ها'!AF:AG,2,0))*(1+'ورود اطلاعات'!$D$22+'ورود اطلاعات'!$D$5),0)),0)</f>
        <v>0</v>
      </c>
      <c r="BK5" s="123">
        <f>IFERROR(IF($B$4+A5='ورود اطلاعات'!$B$8+محاسبات!$B$4,0,IF('ورود اطلاعات'!$B$11="بلی",IF(AND(B5&lt;18,B5&gt;60),0,IF(AND('ورود اطلاعات'!$D$20="دارد",'ورود اطلاعات'!$B$9=1),(G5)/K5)*VLOOKUP(B5,'life table -مفروضات و نرخ ها'!AF:AG,2,0))*(1+'ورود اطلاعات'!$D$22+'ورود اطلاعات'!$D$5),0)),0)</f>
        <v>0</v>
      </c>
      <c r="BL5" s="123">
        <f>IFERROR(IF($E$4+A5='ورود اطلاعات'!$B$8+محاسبات!$E$4,0,IF('ورود اطلاعات'!$B$9=0,IF('ورود اطلاعات'!$B$11="خیر",IF('ورود اطلاعات'!$D$20="دارد",IF('ورود اطلاعات'!$D$21="بیمه گذار",IF(AND(E5&lt;18,E5&gt;60),0,(((G5+AZ5+BA5+BB5+BC5+BD5+BE5+BF5+BG5+BH5+BP5+BQ5+BR5+BI5)/K5)*VLOOKUP(E5,'life table -مفروضات و نرخ ها'!AF:AG,2,0)*(1+'ورود اطلاعات'!$D$24+'ورود اطلاعات'!$D$23))),0),0),0),0)),0)</f>
        <v>0</v>
      </c>
      <c r="BM5" s="123">
        <f>IFERROR(IF($B$4+A5='ورود اطلاعات'!$B$8+$B$4,0,IF('ورود اطلاعات'!$B$9=0,IF('ورود اطلاعات'!$B$11="خیر",IF('ورود اطلاعات'!$D$20="دارد",IF('ورود اطلاعات'!$D$21="بیمه شده اصلی",IF(AND(B5&lt;18,B5&gt;60),0,(((G5+AZ5+BA5+BB5+BC5+BD5+BE5+BF5+BG5+BH5+BP5+BQ5+BR5+BI5)/K5)*VLOOKUP(B5,'life table -مفروضات و نرخ ها'!AF:AG,2,0)*(1+'ورود اطلاعات'!$D$22+'ورود اطلاعات'!$D$5))),0),0),0),0)),0)</f>
        <v>0</v>
      </c>
      <c r="BN5" s="123" t="b">
        <f>IFERROR(IF($E$4+A5='ورود اطلاعات'!$B$8+$E$4,0,IF('ورود اطلاعات'!$B$9=1,IF('ورود اطلاعات'!$B$11="خیر",IF('ورود اطلاعات'!$D$20="دارد",IF('ورود اطلاعات'!$D$21="بیمه گذار",IF(AND(E5&lt;18,E5&gt;60),0,((G5/K5)*VLOOKUP(E5,'life table -مفروضات و نرخ ها'!AF:AG,2,0)*(1+'ورود اطلاعات'!$D$24+'ورود اطلاعات'!$D$23))),0),0),0))),0)</f>
        <v>0</v>
      </c>
      <c r="BO5" s="123">
        <f>IFERROR(IF($B$4+A5='ورود اطلاعات'!$B$8+$B$4,0,IF('ورود اطلاعات'!$B$9=1,IF('ورود اطلاعات'!$B$11="خیر",IF('ورود اطلاعات'!$D$20="دارد",IF('ورود اطلاعات'!$D$21="بیمه شده اصلی",IF(AND(B5&lt;18,B5&gt;60),0,((G5/K5)*VLOOKUP(B5,'life table -مفروضات و نرخ ها'!AF:AG,2,0)*(1+'ورود اطلاعات'!$D$22+'ورود اطلاعات'!$D$5))),0),0),0),0)),0)</f>
        <v>0</v>
      </c>
      <c r="BP5" s="123">
        <f>IFERROR(IF('ورود اطلاعات'!$D$16=5,(VLOOKUP(محاسبات!B5,'life table -مفروضات و نرخ ها'!AC:AD,2,0)*محاسبات!AC5)/1000000,(VLOOKUP(محاسبات!B5,'life table -مفروضات و نرخ ها'!AC:AE,3,0)*محاسبات!AC5)/1000000)*(1+'ورود اطلاعات'!$D$5),0)</f>
        <v>0</v>
      </c>
      <c r="BQ5" s="123">
        <f>IFERROR(IF('ورود اطلاعات'!$F$16=5,(VLOOKUP(C5,'life table -مفروضات و نرخ ها'!AC:AD,2,0)*AD5)/1000000,(VLOOKUP(C5,'life table -مفروضات و نرخ ها'!AC:AE,3,0)*محاسبات!AD5)/1000000)*(1+'ورود اطلاعات'!$F$5),0)</f>
        <v>0</v>
      </c>
      <c r="BR5" s="123">
        <f>IFERROR(IF('ورود اطلاعات'!$H$16=5,(VLOOKUP(D5,'life table -مفروضات و نرخ ها'!AC:AD,2,0)*AE5)/1000000,(VLOOKUP(D5,'life table -مفروضات و نرخ ها'!AC:AE,3,0)*AE5)/1000000)*(1+'ورود اطلاعات'!$H$5),0)</f>
        <v>0</v>
      </c>
      <c r="BS5" s="123">
        <f>IF(A5&lt;&gt;"",IF('ورود اطلاعات'!$B$9=1,IF('ورود اطلاعات'!$B$11="بلی",IF(AND(18&lt;=B5,B5&lt;=60),AG5*(VLOOKUP('life table -مفروضات و نرخ ها'!$O$3+A4,'life table -مفروضات و نرخ ها'!$A$3:$D$103,4,0))*(1+'ورود اطلاعات'!$D$5),0),0),0))</f>
        <v>0</v>
      </c>
      <c r="BT5" s="123" t="b">
        <f>IFERROR(IF(A5&lt;&gt;"",IF('ورود اطلاعات'!$B$9=1,IF('ورود اطلاعات'!$B$11="خیر",IF('ورود اطلاعات'!$D$21="بیمه شده اصلی",(محاسبات!AF5*VLOOKUP(محاسبات!B5,'life table -مفروضات و نرخ ها'!A:D,4,0)*(1+'ورود اطلاعات'!$D$5)),IF('ورود اطلاعات'!$D$21="بیمه گذار",(محاسبات!AF5*VLOOKUP(محاسبات!E5,'life table -مفروضات و نرخ ها'!A:D,4,0)*(1+'ورود اطلاعات'!$D$23)),0))))),0)</f>
        <v>0</v>
      </c>
      <c r="BU5" s="123" t="b">
        <f>IFERROR(IF(A5&lt;&gt;"",IF('ورود اطلاعات'!$B$9=0,IF('ورود اطلاعات'!$B$11="خیر",IF('ورود اطلاعات'!$D$21="بیمه شده اصلی",(محاسبات!AH5*VLOOKUP(محاسبات!B5,'life table -مفروضات و نرخ ها'!A:D,4,0)*(1+'ورود اطلاعات'!$D$5)),IF('ورود اطلاعات'!$D$21="بیمه گذار",(محاسبات!AH5*VLOOKUP(محاسبات!E5,'life table -مفروضات و نرخ ها'!A:D,4,0)*(1+'ورود اطلاعات'!$D$23)),0))))),0)</f>
        <v>0</v>
      </c>
      <c r="BV5" s="123">
        <f>IF(A5&lt;&gt;"",IF('ورود اطلاعات'!$B$9=0,IF('ورود اطلاعات'!$B$11="بلی",IF(AND(18&lt;=B5,B5&lt;=60),AI5*(VLOOKUP('life table -مفروضات و نرخ ها'!$O$3+A4,'life table -مفروضات و نرخ ها'!$A$3:$D$103,4,0))*(1+'ورود اطلاعات'!$D$5),0),0),0))</f>
        <v>0</v>
      </c>
      <c r="BW5" s="123">
        <f>IFERROR(IF(A5&lt;&gt;"",'life table -مفروضات و نرخ ها'!$Q$11*BK5,""),0)</f>
        <v>0</v>
      </c>
      <c r="BX5" s="123">
        <f>IFERROR(IF(A5&lt;&gt;"",'life table -مفروضات و نرخ ها'!$Q$11*(BO5+BN5),""),0)</f>
        <v>0</v>
      </c>
      <c r="BY5" s="123">
        <f>IFERROR(IF(A5&lt;&gt;"",BJ5*'life table -مفروضات و نرخ ها'!$Q$11,0),"")</f>
        <v>0</v>
      </c>
      <c r="BZ5" s="123">
        <f>IFERROR(IF(A5&lt;&gt;"",(BM5+BL5)*'life table -مفروضات و نرخ ها'!$Q$11,0),0)</f>
        <v>0</v>
      </c>
      <c r="CA5" s="123">
        <f>IF(A5&lt;&gt;"",AZ5+BC5+BF5+BJ5+BK5+BL5+BM5+BN5+BO5+BP5+BS5+BT5+BU5+BV5+BW5+BX5+BY5+BZ5+'ورود اطلاعات'!$D$22*(محاسبات!T5*'life table -مفروضات و نرخ ها'!$Y$3+محاسبات!W5*'life table -مفروضات و نرخ ها'!$Z$3+محاسبات!Z5*'life table -مفروضات و نرخ ها'!$AA$3),0)</f>
        <v>0</v>
      </c>
      <c r="CB5" s="123">
        <f>IF(A5&lt;&gt;"",BA5+BD5+BG5+BQ5+'ورود اطلاعات'!$F$17*(محاسبات!U5*'life table -مفروضات و نرخ ها'!$Y$3+محاسبات!X5*'life table -مفروضات و نرخ ها'!$Z$3+محاسبات!AA5*'life table -مفروضات و نرخ ها'!$AA$3),0)</f>
        <v>0</v>
      </c>
      <c r="CC5" s="123">
        <f>IF(A5&lt;&gt;"",BB5+BE5+BH5+BR5+'ورود اطلاعات'!$H$17*(محاسبات!V5*'life table -مفروضات و نرخ ها'!$Y$3+محاسبات!Y5*'life table -مفروضات و نرخ ها'!$Z$3+محاسبات!AB5*'life table -مفروضات و نرخ ها'!$AA$3),"")</f>
        <v>0</v>
      </c>
      <c r="CD5" s="123">
        <f>IF(B5&lt;&gt;"",'life table -مفروضات و نرخ ها'!$Q$8*(N5+P5+O5+AQ5+AR5+AS5+AT5+AW5+AX5+AY5+AZ5+BA5+BL5+BN5+BO5+BB5+BC5+BD5+BE5+BF5+BG5+BH5+BP5+BQ5+BR5+BJ5+BK5+BM5+BS5+BT5+BU5+BV5+BW5+BX5+BY5+BZ5+AU5),"")</f>
        <v>0</v>
      </c>
      <c r="CE5" s="123">
        <f>IF(B5&lt;&gt;"",'life table -مفروضات و نرخ ها'!$Q$9*(N5+P5+O5+AQ5+AR5+AS5+AT5+AW5+AX5+AY5+AZ5+BA5+BL5+BN5+BO5+BB5+BC5+BD5+BE5+BF5+BG5+BH5+BP5+BQ5+BR5+BJ5+BK5+BM5+BS5+BT5+BU5+BV5+BW5+BX5+BY5+BZ5+AU5),"")</f>
        <v>0</v>
      </c>
      <c r="CF5" s="123">
        <f>IF(A5&lt;&gt;"",(CF4*(1+L5)+(I5/'life table -مفروضات و نرخ ها'!$M$5)*L5*((1+L5)^(1/'life table -مفروضات و نرخ ها'!$M$5))/(((1+L5)^(1/'life table -مفروضات و نرخ ها'!$M$5))-1)),"")</f>
        <v>523636214.5056951</v>
      </c>
      <c r="CG5" s="123">
        <f>IF(A5&lt;&gt;"",0.96*CF5,"")</f>
        <v>502690765.92546725</v>
      </c>
      <c r="CH5" s="123">
        <f>IF(A5&lt;&gt;"",CH4*(1+L5),"")</f>
        <v>0</v>
      </c>
      <c r="CI5" s="123">
        <f>IF(B5&lt;&gt;"",CI4*(1+M5),"")</f>
        <v>0</v>
      </c>
      <c r="CJ5" s="123">
        <f t="shared" si="4"/>
        <v>523636214.5056951</v>
      </c>
      <c r="CK5" s="121">
        <f>'ورود اطلاعات'!$D$19*محاسبات!G4</f>
        <v>0</v>
      </c>
      <c r="CL5" s="126">
        <f t="shared" si="5"/>
        <v>0</v>
      </c>
      <c r="CM5" s="123">
        <f>IF(A5&lt;&gt;"",(CM4*(1+$CO$1)+(I5/'life table -مفروضات و نرخ ها'!$M$5)*$CO$1*((1+$CO$1)^(1/'life table -مفروضات و نرخ ها'!$M$5))/(((1+$CO$1)^(1/'life table -مفروضات و نرخ ها'!$M$5))-1)),"")</f>
        <v>585712729.94936717</v>
      </c>
      <c r="CN5" s="123">
        <f t="shared" ref="CN5:CN68" si="9">IF(A5&lt;&gt;"",CM5+CI5,"")</f>
        <v>585712729.94936717</v>
      </c>
    </row>
    <row r="6" spans="1:93" ht="19.5" x14ac:dyDescent="0.25">
      <c r="A6" s="95">
        <f t="shared" ref="A6:A69" si="10">IFERROR(IF(B6&lt;&gt;"",1+A5,""),"")</f>
        <v>3</v>
      </c>
      <c r="B6" s="122">
        <f>IFERROR(IF(A5+$B$4&gt;81,"",IF($B$4+'life table -مفروضات و نرخ ها'!A5&lt;$B$4+'life table -مفروضات و نرخ ها'!$I$5,$B$4+'life table -مفروضات و نرخ ها'!A5,"")),"")</f>
        <v>62</v>
      </c>
      <c r="C6" s="122">
        <f>IFERROR(IF(B6&lt;&gt;"",IF(A5+$C$4&gt;81,"",IF($C$4+'life table -مفروضات و نرخ ها'!A5&lt;$C$4+'life table -مفروضات و نرخ ها'!$I$5,$C$4+'life table -مفروضات و نرخ ها'!A5,"")),""),"")</f>
        <v>2</v>
      </c>
      <c r="D6" s="122">
        <f>IFERROR(IF(B6&lt;&gt;"",IF(A5+$D$4&gt;81,"",IF($D$4+'life table -مفروضات و نرخ ها'!A5&lt;$D$4+'life table -مفروضات و نرخ ها'!$I$5,$D$4+'life table -مفروضات و نرخ ها'!A5,"")),""),"")</f>
        <v>2</v>
      </c>
      <c r="E6" s="122">
        <f>IF(B6&lt;&gt;"",IF('life table -مفروضات و نرخ ها'!$K$4&lt;&gt; 0,IF($E$4+'life table -مفروضات و نرخ ها'!A5&lt;$E$4+'life table -مفروضات و نرخ ها'!$I$5,$E$4+'life table -مفروضات و نرخ ها'!A5,"")),"")</f>
        <v>62</v>
      </c>
      <c r="F6" s="123"/>
      <c r="G6" s="123">
        <f>IF(A6&lt;&gt;"",IF('life table -مفروضات و نرخ ها'!$I$7&lt;&gt; "يكجا",G5*(1+'life table -مفروضات و نرخ ها'!$I$4),0),0)</f>
        <v>290400000.00000006</v>
      </c>
      <c r="H6" s="123">
        <f>IFERROR(IF(A6&lt;&gt;"",IF('life table -مفروضات و نرخ ها'!$O$11=1,(G6/K6)-(CA6+CB6+CC6),(G6/K6)),0),0)</f>
        <v>290400000.00000006</v>
      </c>
      <c r="I6" s="123">
        <f t="shared" si="0"/>
        <v>259455474.78376764</v>
      </c>
      <c r="J6" s="123">
        <f>IF(A6&lt;&gt;"",IF(A6=1,'life table -مفروضات و نرخ ها'!$M$6,0),"")</f>
        <v>0</v>
      </c>
      <c r="K6" s="124">
        <v>1</v>
      </c>
      <c r="L6" s="124">
        <f>IF(A6&lt;&gt;"",IF(A6&lt;=2,0.16,0.13),"")</f>
        <v>0.13</v>
      </c>
      <c r="M6" s="124">
        <f t="shared" si="6"/>
        <v>0.28649999999999998</v>
      </c>
      <c r="N6" s="123">
        <f>IF(B6&lt;&gt;"",S6*(VLOOKUP('life table -مفروضات و نرخ ها'!$O$3+A5,'life table -مفروضات و نرخ ها'!$A$3:$D$103,4)*(1/(1+L6)^0.5)),0)</f>
        <v>6213152.1021702122</v>
      </c>
      <c r="O6" s="123">
        <f>IFERROR(IF(C6&lt;&gt;"",R6*(VLOOKUP('life table -مفروضات و نرخ ها'!$S$3+A5,'life table -مفروضات و نرخ ها'!$A$3:$D$103,4)*(1/(1+L6)^0.5)),0),"")</f>
        <v>0</v>
      </c>
      <c r="P6" s="123">
        <f>IFERROR(IF(D6&lt;&gt;"",Q6*(VLOOKUP('life table -مفروضات و نرخ ها'!$S$4+A5,'life table -مفروضات و نرخ ها'!$A$3:$D$103,4)*(1/(1+L6)^0.5)),0),"")</f>
        <v>0</v>
      </c>
      <c r="Q6" s="123">
        <f>IF(D6&lt;&gt;"",IF((Q5*(1+'life table -مفروضات و نرخ ها'!$M$4))&gt;='life table -مفروضات و نرخ ها'!$I$10,'life table -مفروضات و نرخ ها'!$I$10,(Q5*(1+'life table -مفروضات و نرخ ها'!$M$4))),0)</f>
        <v>0</v>
      </c>
      <c r="R6" s="123">
        <f>IF(C6&lt;&gt;"",IF((R5*(1+'life table -مفروضات و نرخ ها'!$M$4))&gt;='life table -مفروضات و نرخ ها'!$I$10,'life table -مفروضات و نرخ ها'!$I$10,(R5*(1+'life table -مفروضات و نرخ ها'!$M$4))),0)</f>
        <v>0</v>
      </c>
      <c r="S6" s="123">
        <f>IF(A6&lt;&gt;"",IF((S5*(1+'life table -مفروضات و نرخ ها'!$M$4))&gt;='life table -مفروضات و نرخ ها'!$I$10,'life table -مفروضات و نرخ ها'!$I$10,(S5*(1+'life table -مفروضات و نرخ ها'!$M$4))),0)</f>
        <v>551250000</v>
      </c>
      <c r="T6" s="123">
        <f>IF(A6&lt;&gt;"",IF(S6*'ورود اطلاعات'!$D$7&lt;='life table -مفروضات و نرخ ها'!$M$10,S6*'ورود اطلاعات'!$D$7,'life table -مفروضات و نرخ ها'!$M$10),0)</f>
        <v>0</v>
      </c>
      <c r="U6" s="123">
        <f>IF(A6&lt;&gt;"",IF(R6*'ورود اطلاعات'!$F$7&lt;='life table -مفروضات و نرخ ها'!$M$10,R6*'ورود اطلاعات'!$F$7,'life table -مفروضات و نرخ ها'!$M$10),0)</f>
        <v>0</v>
      </c>
      <c r="V6" s="123">
        <f>IF(A6&lt;&gt;"",IF(Q6*'ورود اطلاعات'!$H$7&lt;='life table -مفروضات و نرخ ها'!$M$10,Q6*'ورود اطلاعات'!$H$7,'life table -مفروضات و نرخ ها'!$M$10),0)</f>
        <v>0</v>
      </c>
      <c r="W6" s="123">
        <f>IF(A6&lt;&gt;"",IF(W5*(1+'life table -مفروضات و نرخ ها'!$M$4)&lt;'life table -مفروضات و نرخ ها'!$I$11,W5*(1+'life table -مفروضات و نرخ ها'!$M$4),'life table -مفروضات و نرخ ها'!$I$11),"")</f>
        <v>0</v>
      </c>
      <c r="X6" s="123">
        <f>IF(C6&lt;&gt;"",IF(X5*(1+'life table -مفروضات و نرخ ها'!$M$4)&lt;'life table -مفروضات و نرخ ها'!$I$11,X5*(1+'life table -مفروضات و نرخ ها'!$M$4),'life table -مفروضات و نرخ ها'!$I$11),0)</f>
        <v>0</v>
      </c>
      <c r="Y6" s="123">
        <f>IF(D6&lt;&gt;"",IF(Y5*(1+'life table -مفروضات و نرخ ها'!$M$4)&lt;'life table -مفروضات و نرخ ها'!$I$11,Y5*(1+'life table -مفروضات و نرخ ها'!$M$4),'life table -مفروضات و نرخ ها'!$I$11),0)</f>
        <v>0</v>
      </c>
      <c r="Z6" s="123">
        <f>IF(A6&lt;&gt;"",IF(Z5*(1+'life table -مفروضات و نرخ ها'!$M$4)&lt;'life table -مفروضات و نرخ ها'!$M$11,Z5*(1+'life table -مفروضات و نرخ ها'!$M$4),'life table -مفروضات و نرخ ها'!$M$11),0)</f>
        <v>0</v>
      </c>
      <c r="AA6" s="123">
        <f>IF(C6&lt;&gt;"",IF(AA5*(1+'life table -مفروضات و نرخ ها'!$M$4)&lt;'life table -مفروضات و نرخ ها'!$M$11,AA5*(1+'life table -مفروضات و نرخ ها'!$M$4),'life table -مفروضات و نرخ ها'!$M$11),0)</f>
        <v>0</v>
      </c>
      <c r="AB6" s="123">
        <f>IF(D6&lt;&gt;"",IF(AB5*(1+'life table -مفروضات و نرخ ها'!$M$4)&lt;'life table -مفروضات و نرخ ها'!$M$11,AB5*(1+'life table -مفروضات و نرخ ها'!$M$4),'life table -مفروضات و نرخ ها'!$M$11),0)</f>
        <v>0</v>
      </c>
      <c r="AC6" s="123">
        <f>IF(B6&gt;60,0,IF('ورود اطلاعات'!$D$14="ندارد",0,MIN(S6*'ورود اطلاعات'!$D$14,'life table -مفروضات و نرخ ها'!$O$10)))</f>
        <v>0</v>
      </c>
      <c r="AD6" s="123">
        <f>IF(C6&gt;60,0,IF('ورود اطلاعات'!$F$14="ندارد",0,MIN(R6*'ورود اطلاعات'!$F$14,'life table -مفروضات و نرخ ها'!$O$10)))</f>
        <v>0</v>
      </c>
      <c r="AE6" s="123">
        <f>IF(D6&gt;60,0,IF('ورود اطلاعات'!$H$14="ندارد",0,MIN(Q6*'ورود اطلاعات'!$H$14,'life table -مفروضات و نرخ ها'!$O$10)))</f>
        <v>0</v>
      </c>
      <c r="AF6" s="123">
        <f>IFERROR(IF(A6&lt;&gt;"",IF(AND('ورود اطلاعات'!$D$21="بیمه گذار",18&lt;=E6,E6&lt;=60),(AF5*AN5-AK5),IF(AND('ورود اطلاعات'!$D$21="بیمه شده اصلی",18&lt;=B6,B6&lt;=60),(AF5*AN5-AK5),0)),0),0)</f>
        <v>0</v>
      </c>
      <c r="AG6" s="123">
        <f t="shared" si="7"/>
        <v>0</v>
      </c>
      <c r="AH6" s="123">
        <f>IF(A6&lt;&gt;"",IF(AND('ورود اطلاعات'!$D$21="بیمه گذار",18&lt;=E6,E6&lt;=60),(AH5*AN5-AJ5),IF(AND('ورود اطلاعات'!$D$21="بیمه شده اصلی",18&lt;=B6,B6&lt;=60),(AH5*AN5-AJ5),0)),0)</f>
        <v>0</v>
      </c>
      <c r="AI6" s="123">
        <f t="shared" si="8"/>
        <v>0</v>
      </c>
      <c r="AJ6" s="123">
        <f>IFERROR(IF(A6&lt;&gt;"",IF('life table -مفروضات و نرخ ها'!$O$6="دارد",IF('life table -مفروضات و نرخ ها'!$O$11=0,IF(AND('life table -مفروضات و نرخ ها'!$K$5="خیر",'ورود اطلاعات'!$D$21="بیمه گذار"),(G7+AZ7+BA7+BB7+BC7+BD7+BE7+BF7+BG7+BH7+BI7+BP7+BQ7+BR7),IF(AND('life table -مفروضات و نرخ ها'!$K$5="خیر",'ورود اطلاعات'!$D$21="بیمه شده اصلی"),(G7+CB7+CC7),0)),0),0),0),0)</f>
        <v>0</v>
      </c>
      <c r="AK6" s="123">
        <f>IF(A6&lt;&gt;"",IF('life table -مفروضات و نرخ ها'!$O$6="دارد",IF('ورود اطلاعات'!$B$9=1,IF('ورود اطلاعات'!$B$11="خیر",G7,0),0),0),0)</f>
        <v>0</v>
      </c>
      <c r="AL6" s="123">
        <f>IF(A6&lt;&gt;"",IF('life table -مفروضات و نرخ ها'!$O$6="دارد",IF('life table -مفروضات و نرخ ها'!$O$11=1,IF('life table -مفروضات و نرخ ها'!$K$5="بلی",G7,0),0),0),0)</f>
        <v>0</v>
      </c>
      <c r="AM6" s="123">
        <f>IFERROR(IF(A6&lt;&gt;"",IF('life table -مفروضات و نرخ ها'!$O$6="دارد",IF('life table -مفروضات و نرخ ها'!$O$11=0,IF('life table -مفروضات و نرخ ها'!$K$5="بلی",(G7+CB7+CC7),0),0),0),""),0)</f>
        <v>0</v>
      </c>
      <c r="AN6" s="124">
        <f t="shared" si="1"/>
        <v>1.1299999999999999</v>
      </c>
      <c r="AO6" s="124">
        <f t="shared" si="2"/>
        <v>0.88495575221238942</v>
      </c>
      <c r="AP6" s="124">
        <f>IF(A6&lt;&gt;"",PRODUCT($AO$4:AO6),"")</f>
        <v>0.65766628434333352</v>
      </c>
      <c r="AQ6" s="123">
        <f>کارمزد!N6</f>
        <v>2992500</v>
      </c>
      <c r="AR6" s="123">
        <f>IF(A6&lt;6,('life table -مفروضات و نرخ ها'!$Q$4/5)*$S$4,0)</f>
        <v>1000000</v>
      </c>
      <c r="AS6" s="123">
        <f>IFERROR(IF(A6&lt;&gt;"",'life table -مفروضات و نرخ ها'!$Q$6*H6,""),"")</f>
        <v>11616000.000000002</v>
      </c>
      <c r="AT6" s="123">
        <f>IF(A6&lt;&gt;"",'life table -مفروضات و نرخ ها'!$Q$7*H6,"")</f>
        <v>8712000.0000000019</v>
      </c>
      <c r="AU6" s="123">
        <f t="shared" si="3"/>
        <v>410873.11406219739</v>
      </c>
      <c r="AV6" s="125">
        <f>IF(A6&lt;&gt;"",(('life table -مفروضات و نرخ ها'!$M$5*(((AN6)^(1/'life table -مفروضات و نرخ ها'!$M$5))-1))/((1-AO6)*((AN6)^(1/'life table -مفروضات و نرخ ها'!$M$5)))-1),0)</f>
        <v>5.6961659513401708E-2</v>
      </c>
      <c r="AW6" s="123">
        <f>IF(A6&lt;&gt;"",N6*'life table -مفروضات و نرخ ها'!$O$4,"")</f>
        <v>0</v>
      </c>
      <c r="AX6" s="123">
        <f>IF(A6&lt;&gt;"",O6*'life table -مفروضات و نرخ ها'!$U$3,"")</f>
        <v>0</v>
      </c>
      <c r="AY6" s="123">
        <f>IF(A6&lt;&gt;"",P6*'life table -مفروضات و نرخ ها'!$U$4,"")</f>
        <v>0</v>
      </c>
      <c r="AZ6" s="123">
        <f>IFERROR(IF(A6&lt;&gt;"",IF('life table -مفروضات و نرخ ها'!$O$8=1,('life table -مفروضات و نرخ ها'!$Y$3*T6),IF('life table -مفروضات و نرخ ها'!$O$8=2,('life table -مفروضات و نرخ ها'!$Y$4*T6),IF('life table -مفروضات و نرخ ها'!$O$8=3,('life table -مفروضات و نرخ ها'!$Y$5*T6),IF('life table -مفروضات و نرخ ها'!$O$8=4,('life table -مفروضات و نرخ ها'!$Y$6*T6),('life table -مفروضات و نرخ ها'!$Y$7*T6))))),""),"")</f>
        <v>0</v>
      </c>
      <c r="BA6" s="123">
        <f>IFERROR(IF(A6&lt;&gt;"",IF('life table -مفروضات و نرخ ها'!$S$10=1,('life table -مفروضات و نرخ ها'!$Y$3*U6),IF('life table -مفروضات و نرخ ها'!$S$10=2,('life table -مفروضات و نرخ ها'!$Y$4*U6),IF('life table -مفروضات و نرخ ها'!$S$10=3,('life table -مفروضات و نرخ ها'!$Y$5*U6),IF('life table -مفروضات و نرخ ها'!$S$10=4,('life table -مفروضات و نرخ ها'!$Y$6*U6),('life table -مفروضات و نرخ ها'!$Y$7*U6))))),""),"")</f>
        <v>0</v>
      </c>
      <c r="BB6" s="123">
        <f>IFERROR(IF(A6&lt;&gt;"",IF('life table -مفروضات و نرخ ها'!$S$11=1,('life table -مفروضات و نرخ ها'!$Y$3*V6),IF('life table -مفروضات و نرخ ها'!$S$11=2,('life table -مفروضات و نرخ ها'!$Y$4*V6),IF('life table -مفروضات و نرخ ها'!$S$11=3,('life table -مفروضات و نرخ ها'!$Y$5*V6),IF('life table -مفروضات و نرخ ها'!$S$11=4,('life table -مفروضات و نرخ ها'!$Y$6*V6),('life table -مفروضات و نرخ ها'!$Y$7*V6))))),""),"")</f>
        <v>0</v>
      </c>
      <c r="BC6" s="123">
        <f>IFERROR(IF(A6&lt;&gt;"",IF('life table -مفروضات و نرخ ها'!$O$8=1,('life table -مفروضات و نرخ ها'!$Z$3*W6),IF('life table -مفروضات و نرخ ها'!$O$8=2,('life table -مفروضات و نرخ ها'!$Z$4*W6),IF('life table -مفروضات و نرخ ها'!$O$8=3,('life table -مفروضات و نرخ ها'!$Z$5*W6),IF('life table -مفروضات و نرخ ها'!$O$8=4,('life table -مفروضات و نرخ ها'!$Z$6*W6),('life table -مفروضات و نرخ ها'!$Z$7*W6))))),""),"")</f>
        <v>0</v>
      </c>
      <c r="BD6" s="123">
        <f>IFERROR(IF(A6&lt;&gt;"",IF('life table -مفروضات و نرخ ها'!$S$10=1,('life table -مفروضات و نرخ ها'!$Z$3*X6),IF('life table -مفروضات و نرخ ها'!$S$10=2,('life table -مفروضات و نرخ ها'!$Z$4*X6),IF('life table -مفروضات و نرخ ها'!$S$10=3,('life table -مفروضات و نرخ ها'!$Z$5*X6),IF('life table -مفروضات و نرخ ها'!$S$10=4,('life table -مفروضات و نرخ ها'!$Z$6*X6),('life table -مفروضات و نرخ ها'!$Z$7*X6))))),""),"")</f>
        <v>0</v>
      </c>
      <c r="BE6" s="123">
        <f>IFERROR(IF(A6&lt;&gt;"",IF('life table -مفروضات و نرخ ها'!$S$11=1,('life table -مفروضات و نرخ ها'!$Z$3*Y6),IF('life table -مفروضات و نرخ ها'!$S$11=2,('life table -مفروضات و نرخ ها'!$Z$4*Y6),IF('life table -مفروضات و نرخ ها'!$S$11=3,('life table -مفروضات و نرخ ها'!$Z$5*Y6),IF('life table -مفروضات و نرخ ها'!$S$11=4,('life table -مفروضات و نرخ ها'!$Z$6*Y6),('life table -مفروضات و نرخ ها'!$Z$7*Y6))))),""),"")</f>
        <v>0</v>
      </c>
      <c r="BF6" s="123">
        <f>IFERROR(IF(A6&lt;&gt;"",IF('life table -مفروضات و نرخ ها'!$O$8=1,('life table -مفروضات و نرخ ها'!$AA$3*Z6),IF('life table -مفروضات و نرخ ها'!$O$8=2,('life table -مفروضات و نرخ ها'!$AA$4*Z6),IF('life table -مفروضات و نرخ ها'!$O$8=3,('life table -مفروضات و نرخ ها'!$AA$5*Z6),IF('life table -مفروضات و نرخ ها'!$O$8=4,('life table -مفروضات و نرخ ها'!$AA$6*Z6),('life table -مفروضات و نرخ ها'!$AA$7*Z6))))),""),"")</f>
        <v>0</v>
      </c>
      <c r="BG6" s="123">
        <f>IFERROR(IF(A6&lt;&gt;"",IF('life table -مفروضات و نرخ ها'!$S$10=1,('life table -مفروضات و نرخ ها'!$AA$3*AA6),IF('life table -مفروضات و نرخ ها'!$S$10=2,('life table -مفروضات و نرخ ها'!$AA$4*AA6),IF('life table -مفروضات و نرخ ها'!$S$10=3,('life table -مفروضات و نرخ ها'!$AA$5*AA6),IF('life table -مفروضات و نرخ ها'!$S$10=4,('life table -مفروضات و نرخ ها'!$AA$6*AA6),('life table -مفروضات و نرخ ها'!$AA$7*AA6))))),""),"")</f>
        <v>0</v>
      </c>
      <c r="BH6" s="123">
        <f>IFERROR(IF(B6&lt;&gt;"",IF('life table -مفروضات و نرخ ها'!$S$11=1,('life table -مفروضات و نرخ ها'!$AA$3*AB6),IF('life table -مفروضات و نرخ ها'!$S$11=2,('life table -مفروضات و نرخ ها'!$AA$4*AB6),IF('life table -مفروضات و نرخ ها'!$S$11=3,('life table -مفروضات و نرخ ها'!$AA$5*AB6),IF('life table -مفروضات و نرخ ها'!$S$11=4,('life table -مفروضات و نرخ ها'!$AA$6*AB6),('life table -مفروضات و نرخ ها'!$AA$7*AB6))))),""),"")</f>
        <v>0</v>
      </c>
      <c r="BI6" s="123">
        <f>IF(A6&lt;&gt;"",(T6*'life table -مفروضات و نرخ ها'!$Y$3+W6*'life table -مفروضات و نرخ ها'!$Z$3+Z6*'life table -مفروضات و نرخ ها'!$AA$3)*'ورود اطلاعات'!$D$22+(U6*'life table -مفروضات و نرخ ها'!$Y$3+X6*'life table -مفروضات و نرخ ها'!$Z$3+AA6*'life table -مفروضات و نرخ ها'!$AA$3)*'ورود اطلاعات'!$F$17+(V6*'life table -مفروضات و نرخ ها'!$Y$3+Y6*'life table -مفروضات و نرخ ها'!$Z$3+AB6*'life table -مفروضات و نرخ ها'!$AA$3)*('ورود اطلاعات'!$H$17),"")</f>
        <v>0</v>
      </c>
      <c r="BJ6" s="123">
        <f>IFERROR(IF($B$4+A6='ورود اطلاعات'!$B$8+محاسبات!$B$4,0,IF('ورود اطلاعات'!$B$11="بلی",IF(AND(B6&lt;18,B6&gt;60),0,IF(AND('ورود اطلاعات'!$D$20="دارد",'ورود اطلاعات'!$B$9=0),(G6+AZ6+BA6+BB6+BC6+BD6+BE6+BF6+BG6+BH6+BP6+BQ6+BR6+BI6)/K6)*VLOOKUP(B6,'life table -مفروضات و نرخ ها'!AF:AG,2,0))*(1+'ورود اطلاعات'!$D$22+'ورود اطلاعات'!$D$5),0)),0)</f>
        <v>0</v>
      </c>
      <c r="BK6" s="123">
        <f>IFERROR(IF($B$4+A6='ورود اطلاعات'!$B$8+محاسبات!$B$4,0,IF('ورود اطلاعات'!$B$11="بلی",IF(AND(B6&lt;18,B6&gt;60),0,IF(AND('ورود اطلاعات'!$D$20="دارد",'ورود اطلاعات'!$B$9=1),(G6)/K6)*VLOOKUP(B6,'life table -مفروضات و نرخ ها'!AF:AG,2,0))*(1+'ورود اطلاعات'!$D$22+'ورود اطلاعات'!$D$5),0)),0)</f>
        <v>0</v>
      </c>
      <c r="BL6" s="123">
        <f>IFERROR(IF($E$4+A6='ورود اطلاعات'!$B$8+محاسبات!$E$4,0,IF('ورود اطلاعات'!$B$9=0,IF('ورود اطلاعات'!$B$11="خیر",IF('ورود اطلاعات'!$D$20="دارد",IF('ورود اطلاعات'!$D$21="بیمه گذار",IF(AND(E6&lt;18,E6&gt;60),0,(((G6+AZ6+BA6+BB6+BC6+BD6+BE6+BF6+BG6+BH6+BP6+BQ6+BR6+BI6)/K6)*VLOOKUP(E6,'life table -مفروضات و نرخ ها'!AF:AG,2,0)*(1+'ورود اطلاعات'!$D$24+'ورود اطلاعات'!$D$23))),0),0),0),0)),0)</f>
        <v>0</v>
      </c>
      <c r="BM6" s="123">
        <f>IFERROR(IF($B$4+A6='ورود اطلاعات'!$B$8+$B$4,0,IF('ورود اطلاعات'!$B$9=0,IF('ورود اطلاعات'!$B$11="خیر",IF('ورود اطلاعات'!$D$20="دارد",IF('ورود اطلاعات'!$D$21="بیمه شده اصلی",IF(AND(B6&lt;18,B6&gt;60),0,(((G6+AZ6+BA6+BB6+BC6+BD6+BE6+BF6+BG6+BH6+BP6+BQ6+BR6+BI6)/K6)*VLOOKUP(B6,'life table -مفروضات و نرخ ها'!AF:AG,2,0)*(1+'ورود اطلاعات'!$D$22+'ورود اطلاعات'!$D$5))),0),0),0),0)),0)</f>
        <v>0</v>
      </c>
      <c r="BN6" s="123" t="b">
        <f>IFERROR(IF($E$4+A6='ورود اطلاعات'!$B$8+$E$4,0,IF('ورود اطلاعات'!$B$9=1,IF('ورود اطلاعات'!$B$11="خیر",IF('ورود اطلاعات'!$D$20="دارد",IF('ورود اطلاعات'!$D$21="بیمه گذار",IF(AND(E6&lt;18,E6&gt;60),0,((G6/K6)*VLOOKUP(E6,'life table -مفروضات و نرخ ها'!AF:AG,2,0)*(1+'ورود اطلاعات'!$D$24+'ورود اطلاعات'!$D$23))),0),0),0))),0)</f>
        <v>0</v>
      </c>
      <c r="BO6" s="123">
        <f>IFERROR(IF($B$4+A6='ورود اطلاعات'!$B$8+$B$4,0,IF('ورود اطلاعات'!$B$9=1,IF('ورود اطلاعات'!$B$11="خیر",IF('ورود اطلاعات'!$D$20="دارد",IF('ورود اطلاعات'!$D$21="بیمه شده اصلی",IF(AND(B6&lt;18,B6&gt;60),0,((G6/K6)*VLOOKUP(B6,'life table -مفروضات و نرخ ها'!AF:AG,2,0)*(1+'ورود اطلاعات'!$D$22+'ورود اطلاعات'!$D$5))),0),0),0),0)),0)</f>
        <v>0</v>
      </c>
      <c r="BP6" s="123">
        <f>IFERROR(IF('ورود اطلاعات'!$D$16=5,(VLOOKUP(محاسبات!B6,'life table -مفروضات و نرخ ها'!AC:AD,2,0)*محاسبات!AC6)/1000000,(VLOOKUP(محاسبات!B6,'life table -مفروضات و نرخ ها'!AC:AE,3,0)*محاسبات!AC6)/1000000)*(1+'ورود اطلاعات'!$D$5),0)</f>
        <v>0</v>
      </c>
      <c r="BQ6" s="123">
        <f>IFERROR(IF('ورود اطلاعات'!$F$16=5,(VLOOKUP(C6,'life table -مفروضات و نرخ ها'!AC:AD,2,0)*AD6)/1000000,(VLOOKUP(C6,'life table -مفروضات و نرخ ها'!AC:AE,3,0)*محاسبات!AD6)/1000000)*(1+'ورود اطلاعات'!$F$5),0)</f>
        <v>0</v>
      </c>
      <c r="BR6" s="123">
        <f>IFERROR(IF('ورود اطلاعات'!$H$16=5,(VLOOKUP(D6,'life table -مفروضات و نرخ ها'!AC:AD,2,0)*AE6)/1000000,(VLOOKUP(D6,'life table -مفروضات و نرخ ها'!AC:AE,3,0)*AE6)/1000000)*(1+'ورود اطلاعات'!$H$5),0)</f>
        <v>0</v>
      </c>
      <c r="BS6" s="123">
        <f>IF(A6&lt;&gt;"",IF('ورود اطلاعات'!$B$9=1,IF('ورود اطلاعات'!$B$11="بلی",IF(AND(18&lt;=B6,B6&lt;=60),AG6*(VLOOKUP('life table -مفروضات و نرخ ها'!$O$3+A5,'life table -مفروضات و نرخ ها'!$A$3:$D$103,4,0))*(1+'ورود اطلاعات'!$D$5),0),0),0))</f>
        <v>0</v>
      </c>
      <c r="BT6" s="123" t="b">
        <f>IFERROR(IF(A6&lt;&gt;"",IF('ورود اطلاعات'!$B$9=1,IF('ورود اطلاعات'!$B$11="خیر",IF('ورود اطلاعات'!$D$21="بیمه شده اصلی",(محاسبات!AF6*VLOOKUP(محاسبات!B6,'life table -مفروضات و نرخ ها'!A:D,4,0)*(1+'ورود اطلاعات'!$D$5)),IF('ورود اطلاعات'!$D$21="بیمه گذار",(محاسبات!AF6*VLOOKUP(محاسبات!E6,'life table -مفروضات و نرخ ها'!A:D,4,0)*(1+'ورود اطلاعات'!$D$23)),0))))),0)</f>
        <v>0</v>
      </c>
      <c r="BU6" s="123" t="b">
        <f>IFERROR(IF(A6&lt;&gt;"",IF('ورود اطلاعات'!$B$9=0,IF('ورود اطلاعات'!$B$11="خیر",IF('ورود اطلاعات'!$D$21="بیمه شده اصلی",(محاسبات!AH6*VLOOKUP(محاسبات!B6,'life table -مفروضات و نرخ ها'!A:D,4,0)*(1+'ورود اطلاعات'!$D$5)),IF('ورود اطلاعات'!$D$21="بیمه گذار",(محاسبات!AH6*VLOOKUP(محاسبات!E6,'life table -مفروضات و نرخ ها'!A:D,4,0)*(1+'ورود اطلاعات'!$D$23)),0))))),0)</f>
        <v>0</v>
      </c>
      <c r="BV6" s="123">
        <f>IF(A6&lt;&gt;"",IF('ورود اطلاعات'!$B$9=0,IF('ورود اطلاعات'!$B$11="بلی",IF(AND(18&lt;=B6,B6&lt;=60),AI6*(VLOOKUP('life table -مفروضات و نرخ ها'!$O$3+A5,'life table -مفروضات و نرخ ها'!$A$3:$D$103,4,0))*(1+'ورود اطلاعات'!$D$5),0),0),0))</f>
        <v>0</v>
      </c>
      <c r="BW6" s="123">
        <f>IFERROR(IF(A6&lt;&gt;"",'life table -مفروضات و نرخ ها'!$Q$11*BK6,""),0)</f>
        <v>0</v>
      </c>
      <c r="BX6" s="123">
        <f>IFERROR(IF(A6&lt;&gt;"",'life table -مفروضات و نرخ ها'!$Q$11*(BO6+BN6),""),0)</f>
        <v>0</v>
      </c>
      <c r="BY6" s="123">
        <f>IFERROR(IF(A6&lt;&gt;"",BJ6*'life table -مفروضات و نرخ ها'!$Q$11,0),"")</f>
        <v>0</v>
      </c>
      <c r="BZ6" s="123">
        <f>IFERROR(IF(A6&lt;&gt;"",(BM6+BL6)*'life table -مفروضات و نرخ ها'!$Q$11,0),0)</f>
        <v>0</v>
      </c>
      <c r="CA6" s="123">
        <f>IF(A6&lt;&gt;"",AZ6+BC6+BF6+BJ6+BK6+BL6+BM6+BN6+BO6+BP6+BS6+BT6+BU6+BV6+BW6+BX6+BY6+BZ6+'ورود اطلاعات'!$D$22*(محاسبات!T6*'life table -مفروضات و نرخ ها'!$Y$3+محاسبات!W6*'life table -مفروضات و نرخ ها'!$Z$3+محاسبات!Z6*'life table -مفروضات و نرخ ها'!$AA$3),0)</f>
        <v>0</v>
      </c>
      <c r="CB6" s="123">
        <f>IF(A6&lt;&gt;"",BA6+BD6+BG6+BQ6+'ورود اطلاعات'!$F$17*(محاسبات!U6*'life table -مفروضات و نرخ ها'!$Y$3+محاسبات!X6*'life table -مفروضات و نرخ ها'!$Z$3+محاسبات!AA6*'life table -مفروضات و نرخ ها'!$AA$3),0)</f>
        <v>0</v>
      </c>
      <c r="CC6" s="123">
        <f>IF(A6&lt;&gt;"",BB6+BE6+BH6+BR6+'ورود اطلاعات'!$H$17*(محاسبات!V6*'life table -مفروضات و نرخ ها'!$Y$3+محاسبات!Y6*'life table -مفروضات و نرخ ها'!$Z$3+محاسبات!AB6*'life table -مفروضات و نرخ ها'!$AA$3),"")</f>
        <v>0</v>
      </c>
      <c r="CD6" s="123">
        <f>IF(B6&lt;&gt;"",'life table -مفروضات و نرخ ها'!$Q$8*(N6+P6+O6+AQ6+AR6+AS6+AT6+AW6+AX6+AY6+AZ6+BA6+BL6+BN6+BO6+BB6+BC6+BD6+BE6+BF6+BG6+BH6+BP6+BQ6+BR6+BJ6+BK6+BM6+BS6+BT6+BU6+BV6+BW6+BX6+BY6+BZ6+AU6),"")</f>
        <v>0</v>
      </c>
      <c r="CE6" s="123">
        <f>IF(B6&lt;&gt;"",'life table -مفروضات و نرخ ها'!$Q$9*(N6+P6+O6+AQ6+AR6+AS6+AT6+AW6+AX6+AY6+AZ6+BA6+BL6+BN6+BO6+BB6+BC6+BD6+BE6+BF6+BG6+BH6+BP6+BQ6+BR6+BJ6+BK6+BM6+BS6+BT6+BU6+BV6+BW6+BX6+BY6+BZ6+AU6),"")</f>
        <v>0</v>
      </c>
      <c r="CF6" s="123">
        <f>IF(A6&lt;&gt;"",(CF5*(1+L6)+(I6/'life table -مفروضات و نرخ ها'!$M$5)*L6*((1+L6)^(1/'life table -مفروضات و نرخ ها'!$M$5))/(((1+L6)^(1/'life table -مفروضات و نرخ ها'!$M$5))-1)),"")</f>
        <v>869093332.57016635</v>
      </c>
      <c r="CG6" s="123">
        <f>IF(A6&lt;&gt;"",0.97*CF6,"")</f>
        <v>843020532.59306133</v>
      </c>
      <c r="CH6" s="123">
        <f t="shared" ref="CH6:CH37" si="11">IF(A6&lt;&gt;"",CH5*(1+L6),"")</f>
        <v>0</v>
      </c>
      <c r="CI6" s="123">
        <f t="shared" ref="CI6:CI69" si="12">IF(B6&lt;&gt;"",CI5*(1+M6),"")</f>
        <v>0</v>
      </c>
      <c r="CJ6" s="123">
        <f t="shared" si="4"/>
        <v>869093332.57016635</v>
      </c>
      <c r="CK6" s="121">
        <f>'ورود اطلاعات'!$D$19*محاسبات!G5</f>
        <v>0</v>
      </c>
      <c r="CL6" s="126">
        <f t="shared" si="5"/>
        <v>0</v>
      </c>
      <c r="CM6" s="123">
        <f>IF(A6&lt;&gt;"",(CM5*(1+$CO$1)+(I6/'life table -مفروضات و نرخ ها'!$M$5)*$CO$1*((1+$CO$1)^(1/'life table -مفروضات و نرخ ها'!$M$5))/(((1+$CO$1)^(1/'life table -مفروضات و نرخ ها'!$M$5))-1)),"")</f>
        <v>1051691082.1971796</v>
      </c>
      <c r="CN6" s="123">
        <f t="shared" si="9"/>
        <v>1051691082.1971796</v>
      </c>
    </row>
    <row r="7" spans="1:93" ht="19.5" x14ac:dyDescent="0.25">
      <c r="A7" s="95">
        <f t="shared" si="10"/>
        <v>4</v>
      </c>
      <c r="B7" s="122">
        <f>IFERROR(IF(A6+$B$4&gt;81,"",IF($B$4+'life table -مفروضات و نرخ ها'!A6&lt;$B$4+'life table -مفروضات و نرخ ها'!$I$5,$B$4+'life table -مفروضات و نرخ ها'!A6,"")),"")</f>
        <v>63</v>
      </c>
      <c r="C7" s="122">
        <f>IFERROR(IF(B7&lt;&gt;"",IF(A6+$C$4&gt;81,"",IF($C$4+'life table -مفروضات و نرخ ها'!A6&lt;$C$4+'life table -مفروضات و نرخ ها'!$I$5,$C$4+'life table -مفروضات و نرخ ها'!A6,"")),""),"")</f>
        <v>3</v>
      </c>
      <c r="D7" s="122">
        <f>IFERROR(IF(B7&lt;&gt;"",IF(A6+$D$4&gt;81,"",IF($D$4+'life table -مفروضات و نرخ ها'!A6&lt;$D$4+'life table -مفروضات و نرخ ها'!$I$5,$D$4+'life table -مفروضات و نرخ ها'!A6,"")),""),"")</f>
        <v>3</v>
      </c>
      <c r="E7" s="122">
        <f>IF(B7&lt;&gt;"",IF('life table -مفروضات و نرخ ها'!$K$4&lt;&gt; 0,IF($E$4+'life table -مفروضات و نرخ ها'!A6&lt;$E$4+'life table -مفروضات و نرخ ها'!$I$5,$E$4+'life table -مفروضات و نرخ ها'!A6,"")),"")</f>
        <v>63</v>
      </c>
      <c r="F7" s="123"/>
      <c r="G7" s="123">
        <f>IF(A7&lt;&gt;"",IF('life table -مفروضات و نرخ ها'!$I$7&lt;&gt; "يكجا",G6*(1+'life table -مفروضات و نرخ ها'!$I$4),0),0)</f>
        <v>319440000.00000012</v>
      </c>
      <c r="H7" s="123">
        <f>IFERROR(IF(A7&lt;&gt;"",IF('life table -مفروضات و نرخ ها'!$O$11=1,(G7/K7)-(CA7+CB7+CC7),(G7/K7)),0),0)</f>
        <v>319440000.00000012</v>
      </c>
      <c r="I7" s="123">
        <f t="shared" si="0"/>
        <v>285263505.09099817</v>
      </c>
      <c r="J7" s="123">
        <f>IF(A7&lt;&gt;"",IF(A7=1,'life table -مفروضات و نرخ ها'!$M$6,0),"")</f>
        <v>0</v>
      </c>
      <c r="K7" s="124">
        <v>1</v>
      </c>
      <c r="L7" s="124">
        <f>IF(A7&lt;&gt;"",IF(A7&lt;=2,0.16,0.13),"")</f>
        <v>0.13</v>
      </c>
      <c r="M7" s="124">
        <f t="shared" si="6"/>
        <v>0.28649999999999998</v>
      </c>
      <c r="N7" s="123">
        <f>IF(B7&lt;&gt;"",S7*(VLOOKUP('life table -مفروضات و نرخ ها'!$O$3+A6,'life table -مفروضات و نرخ ها'!$A$3:$D$103,4)*(1/(1+L7)^0.5)),0)</f>
        <v>7206134.8497683462</v>
      </c>
      <c r="O7" s="123">
        <f>IFERROR(IF(C7&lt;&gt;"",R7*(VLOOKUP('life table -مفروضات و نرخ ها'!$S$3+A6,'life table -مفروضات و نرخ ها'!$A$3:$D$103,4)*(1/(1+L7)^0.5)),0),"")</f>
        <v>0</v>
      </c>
      <c r="P7" s="123">
        <f>IFERROR(IF(D7&lt;&gt;"",Q7*(VLOOKUP('life table -مفروضات و نرخ ها'!$S$4+A6,'life table -مفروضات و نرخ ها'!$A$3:$D$103,4)*(1/(1+L7)^0.5)),0),"")</f>
        <v>0</v>
      </c>
      <c r="Q7" s="123">
        <f>IF(D7&lt;&gt;"",IF((Q6*(1+'life table -مفروضات و نرخ ها'!$M$4))&gt;='life table -مفروضات و نرخ ها'!$I$10,'life table -مفروضات و نرخ ها'!$I$10,(Q6*(1+'life table -مفروضات و نرخ ها'!$M$4))),0)</f>
        <v>0</v>
      </c>
      <c r="R7" s="123">
        <f>IF(C7&lt;&gt;"",IF((R6*(1+'life table -مفروضات و نرخ ها'!$M$4))&gt;='life table -مفروضات و نرخ ها'!$I$10,'life table -مفروضات و نرخ ها'!$I$10,(R6*(1+'life table -مفروضات و نرخ ها'!$M$4))),0)</f>
        <v>0</v>
      </c>
      <c r="S7" s="123">
        <f>IF(A7&lt;&gt;"",IF((S6*(1+'life table -مفروضات و نرخ ها'!$M$4))&gt;='life table -مفروضات و نرخ ها'!$I$10,'life table -مفروضات و نرخ ها'!$I$10,(S6*(1+'life table -مفروضات و نرخ ها'!$M$4))),0)</f>
        <v>578812500</v>
      </c>
      <c r="T7" s="123">
        <f>IF(A7&lt;&gt;"",IF(S7*'ورود اطلاعات'!$D$7&lt;='life table -مفروضات و نرخ ها'!$M$10,S7*'ورود اطلاعات'!$D$7,'life table -مفروضات و نرخ ها'!$M$10),0)</f>
        <v>0</v>
      </c>
      <c r="U7" s="123">
        <f>IF(A7&lt;&gt;"",IF(R7*'ورود اطلاعات'!$F$7&lt;='life table -مفروضات و نرخ ها'!$M$10,R7*'ورود اطلاعات'!$F$7,'life table -مفروضات و نرخ ها'!$M$10),0)</f>
        <v>0</v>
      </c>
      <c r="V7" s="123">
        <f>IF(A7&lt;&gt;"",IF(Q7*'ورود اطلاعات'!$H$7&lt;='life table -مفروضات و نرخ ها'!$M$10,Q7*'ورود اطلاعات'!$H$7,'life table -مفروضات و نرخ ها'!$M$10),0)</f>
        <v>0</v>
      </c>
      <c r="W7" s="123">
        <f>IF(A7&lt;&gt;"",IF(W6*(1+'life table -مفروضات و نرخ ها'!$M$4)&lt;'life table -مفروضات و نرخ ها'!$I$11,W6*(1+'life table -مفروضات و نرخ ها'!$M$4),'life table -مفروضات و نرخ ها'!$I$11),"")</f>
        <v>0</v>
      </c>
      <c r="X7" s="123">
        <f>IF(C7&lt;&gt;"",IF(X6*(1+'life table -مفروضات و نرخ ها'!$M$4)&lt;'life table -مفروضات و نرخ ها'!$I$11,X6*(1+'life table -مفروضات و نرخ ها'!$M$4),'life table -مفروضات و نرخ ها'!$I$11),0)</f>
        <v>0</v>
      </c>
      <c r="Y7" s="123">
        <f>IF(D7&lt;&gt;"",IF(Y6*(1+'life table -مفروضات و نرخ ها'!$M$4)&lt;'life table -مفروضات و نرخ ها'!$I$11,Y6*(1+'life table -مفروضات و نرخ ها'!$M$4),'life table -مفروضات و نرخ ها'!$I$11),0)</f>
        <v>0</v>
      </c>
      <c r="Z7" s="123">
        <f>IF(A7&lt;&gt;"",IF(Z6*(1+'life table -مفروضات و نرخ ها'!$M$4)&lt;'life table -مفروضات و نرخ ها'!$M$11,Z6*(1+'life table -مفروضات و نرخ ها'!$M$4),'life table -مفروضات و نرخ ها'!$M$11),0)</f>
        <v>0</v>
      </c>
      <c r="AA7" s="123">
        <f>IF(C7&lt;&gt;"",IF(AA6*(1+'life table -مفروضات و نرخ ها'!$M$4)&lt;'life table -مفروضات و نرخ ها'!$M$11,AA6*(1+'life table -مفروضات و نرخ ها'!$M$4),'life table -مفروضات و نرخ ها'!$M$11),0)</f>
        <v>0</v>
      </c>
      <c r="AB7" s="123">
        <f>IF(D7&lt;&gt;"",IF(AB6*(1+'life table -مفروضات و نرخ ها'!$M$4)&lt;'life table -مفروضات و نرخ ها'!$M$11,AB6*(1+'life table -مفروضات و نرخ ها'!$M$4),'life table -مفروضات و نرخ ها'!$M$11),0)</f>
        <v>0</v>
      </c>
      <c r="AC7" s="123">
        <f>IF(B7&gt;60,0,IF('ورود اطلاعات'!$D$14="ندارد",0,MIN(S7*'ورود اطلاعات'!$D$14,'life table -مفروضات و نرخ ها'!$O$10)))</f>
        <v>0</v>
      </c>
      <c r="AD7" s="123">
        <f>IF(C7&gt;60,0,IF('ورود اطلاعات'!$F$14="ندارد",0,MIN(R7*'ورود اطلاعات'!$F$14,'life table -مفروضات و نرخ ها'!$O$10)))</f>
        <v>0</v>
      </c>
      <c r="AE7" s="123">
        <f>IF(D7&gt;60,0,IF('ورود اطلاعات'!$H$14="ندارد",0,MIN(Q7*'ورود اطلاعات'!$H$14,'life table -مفروضات و نرخ ها'!$O$10)))</f>
        <v>0</v>
      </c>
      <c r="AF7" s="123">
        <f>IFERROR(IF(A7&lt;&gt;"",IF(AND('ورود اطلاعات'!$D$21="بیمه گذار",18&lt;=E7,E7&lt;=60),(AF6*AN6-AK6),IF(AND('ورود اطلاعات'!$D$21="بیمه شده اصلی",18&lt;=B7,B7&lt;=60),(AF6*AN6-AK6),0)),0),0)</f>
        <v>0</v>
      </c>
      <c r="AG7" s="123">
        <f t="shared" si="7"/>
        <v>0</v>
      </c>
      <c r="AH7" s="123">
        <f>IF(A7&lt;&gt;"",IF(AND('ورود اطلاعات'!$D$21="بیمه گذار",18&lt;=E7,E7&lt;=60),(AH6*AN6-AJ6),IF(AND('ورود اطلاعات'!$D$21="بیمه شده اصلی",18&lt;=B7,B7&lt;=60),(AH6*AN6-AJ6),0)),0)</f>
        <v>0</v>
      </c>
      <c r="AI7" s="123">
        <f t="shared" si="8"/>
        <v>0</v>
      </c>
      <c r="AJ7" s="123">
        <f>IFERROR(IF(A7&lt;&gt;"",IF('life table -مفروضات و نرخ ها'!$O$6="دارد",IF('life table -مفروضات و نرخ ها'!$O$11=0,IF(AND('life table -مفروضات و نرخ ها'!$K$5="خیر",'ورود اطلاعات'!$D$21="بیمه گذار"),(G8+AZ8+BA8+BB8+BC8+BD8+BE8+BF8+BG8+BH8+BI8+BP8+BQ8+BR8),IF(AND('life table -مفروضات و نرخ ها'!$K$5="خیر",'ورود اطلاعات'!$D$21="بیمه شده اصلی"),(G8+CB8+CC8),0)),0),0),0),0)</f>
        <v>0</v>
      </c>
      <c r="AK7" s="123">
        <f>IF(A7&lt;&gt;"",IF('life table -مفروضات و نرخ ها'!$O$6="دارد",IF('ورود اطلاعات'!$B$9=1,IF('ورود اطلاعات'!$B$11="خیر",G8,0),0),0),0)</f>
        <v>0</v>
      </c>
      <c r="AL7" s="123">
        <f>IF(A7&lt;&gt;"",IF('life table -مفروضات و نرخ ها'!$O$6="دارد",IF('life table -مفروضات و نرخ ها'!$O$11=1,IF('life table -مفروضات و نرخ ها'!$K$5="بلی",G8,0),0),0),0)</f>
        <v>0</v>
      </c>
      <c r="AM7" s="123">
        <f>IFERROR(IF(A7&lt;&gt;"",IF('life table -مفروضات و نرخ ها'!$O$6="دارد",IF('life table -مفروضات و نرخ ها'!$O$11=0,IF('life table -مفروضات و نرخ ها'!$K$5="بلی",(G8+CB8+CC8),0),0),0),""),0)</f>
        <v>0</v>
      </c>
      <c r="AN7" s="124">
        <f t="shared" si="1"/>
        <v>1.1299999999999999</v>
      </c>
      <c r="AO7" s="124">
        <f t="shared" si="2"/>
        <v>0.88495575221238942</v>
      </c>
      <c r="AP7" s="124">
        <f>IF(A7&lt;&gt;"",PRODUCT($AO$4:AO7),"")</f>
        <v>0.58200556136578185</v>
      </c>
      <c r="AQ7" s="123">
        <f>کارمزد!N7</f>
        <v>3142125</v>
      </c>
      <c r="AR7" s="123">
        <f>IF(A7&lt;6,('life table -مفروضات و نرخ ها'!$Q$4/5)*$S$4,0)</f>
        <v>1000000</v>
      </c>
      <c r="AS7" s="123">
        <f>IFERROR(IF(A7&lt;&gt;"",'life table -مفروضات و نرخ ها'!$Q$6*H7,""),"")</f>
        <v>12777600.000000006</v>
      </c>
      <c r="AT7" s="123">
        <f>IF(A7&lt;&gt;"",'life table -مفروضات و نرخ ها'!$Q$7*H7,"")</f>
        <v>9583200.0000000037</v>
      </c>
      <c r="AU7" s="123">
        <f t="shared" si="3"/>
        <v>467435.05923356442</v>
      </c>
      <c r="AV7" s="125">
        <f>IF(A7&lt;&gt;"",(('life table -مفروضات و نرخ ها'!$M$5*(((AN7)^(1/'life table -مفروضات و نرخ ها'!$M$5))-1))/((1-AO7)*((AN7)^(1/'life table -مفروضات و نرخ ها'!$M$5)))-1),0)</f>
        <v>5.6961659513401708E-2</v>
      </c>
      <c r="AW7" s="123">
        <f>IF(A7&lt;&gt;"",N7*'life table -مفروضات و نرخ ها'!$O$4,"")</f>
        <v>0</v>
      </c>
      <c r="AX7" s="123">
        <f>IF(A7&lt;&gt;"",O7*'life table -مفروضات و نرخ ها'!$U$3,"")</f>
        <v>0</v>
      </c>
      <c r="AY7" s="123">
        <f>IF(A7&lt;&gt;"",P7*'life table -مفروضات و نرخ ها'!$U$4,"")</f>
        <v>0</v>
      </c>
      <c r="AZ7" s="123">
        <f>IFERROR(IF(A7&lt;&gt;"",IF('life table -مفروضات و نرخ ها'!$O$8=1,('life table -مفروضات و نرخ ها'!$Y$3*T7),IF('life table -مفروضات و نرخ ها'!$O$8=2,('life table -مفروضات و نرخ ها'!$Y$4*T7),IF('life table -مفروضات و نرخ ها'!$O$8=3,('life table -مفروضات و نرخ ها'!$Y$5*T7),IF('life table -مفروضات و نرخ ها'!$O$8=4,('life table -مفروضات و نرخ ها'!$Y$6*T7),('life table -مفروضات و نرخ ها'!$Y$7*T7))))),""),"")</f>
        <v>0</v>
      </c>
      <c r="BA7" s="123">
        <f>IFERROR(IF(A7&lt;&gt;"",IF('life table -مفروضات و نرخ ها'!$S$10=1,('life table -مفروضات و نرخ ها'!$Y$3*U7),IF('life table -مفروضات و نرخ ها'!$S$10=2,('life table -مفروضات و نرخ ها'!$Y$4*U7),IF('life table -مفروضات و نرخ ها'!$S$10=3,('life table -مفروضات و نرخ ها'!$Y$5*U7),IF('life table -مفروضات و نرخ ها'!$S$10=4,('life table -مفروضات و نرخ ها'!$Y$6*U7),('life table -مفروضات و نرخ ها'!$Y$7*U7))))),""),"")</f>
        <v>0</v>
      </c>
      <c r="BB7" s="123">
        <f>IFERROR(IF(A7&lt;&gt;"",IF('life table -مفروضات و نرخ ها'!$S$11=1,('life table -مفروضات و نرخ ها'!$Y$3*V7),IF('life table -مفروضات و نرخ ها'!$S$11=2,('life table -مفروضات و نرخ ها'!$Y$4*V7),IF('life table -مفروضات و نرخ ها'!$S$11=3,('life table -مفروضات و نرخ ها'!$Y$5*V7),IF('life table -مفروضات و نرخ ها'!$S$11=4,('life table -مفروضات و نرخ ها'!$Y$6*V7),('life table -مفروضات و نرخ ها'!$Y$7*V7))))),""),"")</f>
        <v>0</v>
      </c>
      <c r="BC7" s="123">
        <f>IFERROR(IF(A7&lt;&gt;"",IF('life table -مفروضات و نرخ ها'!$O$8=1,('life table -مفروضات و نرخ ها'!$Z$3*W7),IF('life table -مفروضات و نرخ ها'!$O$8=2,('life table -مفروضات و نرخ ها'!$Z$4*W7),IF('life table -مفروضات و نرخ ها'!$O$8=3,('life table -مفروضات و نرخ ها'!$Z$5*W7),IF('life table -مفروضات و نرخ ها'!$O$8=4,('life table -مفروضات و نرخ ها'!$Z$6*W7),('life table -مفروضات و نرخ ها'!$Z$7*W7))))),""),"")</f>
        <v>0</v>
      </c>
      <c r="BD7" s="123">
        <f>IFERROR(IF(A7&lt;&gt;"",IF('life table -مفروضات و نرخ ها'!$S$10=1,('life table -مفروضات و نرخ ها'!$Z$3*X7),IF('life table -مفروضات و نرخ ها'!$S$10=2,('life table -مفروضات و نرخ ها'!$Z$4*X7),IF('life table -مفروضات و نرخ ها'!$S$10=3,('life table -مفروضات و نرخ ها'!$Z$5*X7),IF('life table -مفروضات و نرخ ها'!$S$10=4,('life table -مفروضات و نرخ ها'!$Z$6*X7),('life table -مفروضات و نرخ ها'!$Z$7*X7))))),""),"")</f>
        <v>0</v>
      </c>
      <c r="BE7" s="123">
        <f>IFERROR(IF(A7&lt;&gt;"",IF('life table -مفروضات و نرخ ها'!$S$11=1,('life table -مفروضات و نرخ ها'!$Z$3*Y7),IF('life table -مفروضات و نرخ ها'!$S$11=2,('life table -مفروضات و نرخ ها'!$Z$4*Y7),IF('life table -مفروضات و نرخ ها'!$S$11=3,('life table -مفروضات و نرخ ها'!$Z$5*Y7),IF('life table -مفروضات و نرخ ها'!$S$11=4,('life table -مفروضات و نرخ ها'!$Z$6*Y7),('life table -مفروضات و نرخ ها'!$Z$7*Y7))))),""),"")</f>
        <v>0</v>
      </c>
      <c r="BF7" s="123">
        <f>IFERROR(IF(A7&lt;&gt;"",IF('life table -مفروضات و نرخ ها'!$O$8=1,('life table -مفروضات و نرخ ها'!$AA$3*Z7),IF('life table -مفروضات و نرخ ها'!$O$8=2,('life table -مفروضات و نرخ ها'!$AA$4*Z7),IF('life table -مفروضات و نرخ ها'!$O$8=3,('life table -مفروضات و نرخ ها'!$AA$5*Z7),IF('life table -مفروضات و نرخ ها'!$O$8=4,('life table -مفروضات و نرخ ها'!$AA$6*Z7),('life table -مفروضات و نرخ ها'!$AA$7*Z7))))),""),"")</f>
        <v>0</v>
      </c>
      <c r="BG7" s="123">
        <f>IFERROR(IF(A7&lt;&gt;"",IF('life table -مفروضات و نرخ ها'!$S$10=1,('life table -مفروضات و نرخ ها'!$AA$3*AA7),IF('life table -مفروضات و نرخ ها'!$S$10=2,('life table -مفروضات و نرخ ها'!$AA$4*AA7),IF('life table -مفروضات و نرخ ها'!$S$10=3,('life table -مفروضات و نرخ ها'!$AA$5*AA7),IF('life table -مفروضات و نرخ ها'!$S$10=4,('life table -مفروضات و نرخ ها'!$AA$6*AA7),('life table -مفروضات و نرخ ها'!$AA$7*AA7))))),""),"")</f>
        <v>0</v>
      </c>
      <c r="BH7" s="123">
        <f>IFERROR(IF(B7&lt;&gt;"",IF('life table -مفروضات و نرخ ها'!$S$11=1,('life table -مفروضات و نرخ ها'!$AA$3*AB7),IF('life table -مفروضات و نرخ ها'!$S$11=2,('life table -مفروضات و نرخ ها'!$AA$4*AB7),IF('life table -مفروضات و نرخ ها'!$S$11=3,('life table -مفروضات و نرخ ها'!$AA$5*AB7),IF('life table -مفروضات و نرخ ها'!$S$11=4,('life table -مفروضات و نرخ ها'!$AA$6*AB7),('life table -مفروضات و نرخ ها'!$AA$7*AB7))))),""),"")</f>
        <v>0</v>
      </c>
      <c r="BI7" s="123">
        <f>IF(A7&lt;&gt;"",(T7*'life table -مفروضات و نرخ ها'!$Y$3+W7*'life table -مفروضات و نرخ ها'!$Z$3+Z7*'life table -مفروضات و نرخ ها'!$AA$3)*'ورود اطلاعات'!$D$22+(U7*'life table -مفروضات و نرخ ها'!$Y$3+X7*'life table -مفروضات و نرخ ها'!$Z$3+AA7*'life table -مفروضات و نرخ ها'!$AA$3)*'ورود اطلاعات'!$F$17+(V7*'life table -مفروضات و نرخ ها'!$Y$3+Y7*'life table -مفروضات و نرخ ها'!$Z$3+AB7*'life table -مفروضات و نرخ ها'!$AA$3)*('ورود اطلاعات'!$H$17),"")</f>
        <v>0</v>
      </c>
      <c r="BJ7" s="123">
        <f>IFERROR(IF($B$4+A7='ورود اطلاعات'!$B$8+محاسبات!$B$4,0,IF('ورود اطلاعات'!$B$11="بلی",IF(AND(B7&lt;18,B7&gt;60),0,IF(AND('ورود اطلاعات'!$D$20="دارد",'ورود اطلاعات'!$B$9=0),(G7+AZ7+BA7+BB7+BC7+BD7+BE7+BF7+BG7+BH7+BP7+BQ7+BR7+BI7)/K7)*VLOOKUP(B7,'life table -مفروضات و نرخ ها'!AF:AG,2,0))*(1+'ورود اطلاعات'!$D$22+'ورود اطلاعات'!$D$5),0)),0)</f>
        <v>0</v>
      </c>
      <c r="BK7" s="123">
        <f>IFERROR(IF($B$4+A7='ورود اطلاعات'!$B$8+محاسبات!$B$4,0,IF('ورود اطلاعات'!$B$11="بلی",IF(AND(B7&lt;18,B7&gt;60),0,IF(AND('ورود اطلاعات'!$D$20="دارد",'ورود اطلاعات'!$B$9=1),(G7)/K7)*VLOOKUP(B7,'life table -مفروضات و نرخ ها'!AF:AG,2,0))*(1+'ورود اطلاعات'!$D$22+'ورود اطلاعات'!$D$5),0)),0)</f>
        <v>0</v>
      </c>
      <c r="BL7" s="123">
        <f>IFERROR(IF($E$4+A7='ورود اطلاعات'!$B$8+محاسبات!$E$4,0,IF('ورود اطلاعات'!$B$9=0,IF('ورود اطلاعات'!$B$11="خیر",IF('ورود اطلاعات'!$D$20="دارد",IF('ورود اطلاعات'!$D$21="بیمه گذار",IF(AND(E7&lt;18,E7&gt;60),0,(((G7+AZ7+BA7+BB7+BC7+BD7+BE7+BF7+BG7+BH7+BP7+BQ7+BR7+BI7)/K7)*VLOOKUP(E7,'life table -مفروضات و نرخ ها'!AF:AG,2,0)*(1+'ورود اطلاعات'!$D$24+'ورود اطلاعات'!$D$23))),0),0),0),0)),0)</f>
        <v>0</v>
      </c>
      <c r="BM7" s="123">
        <f>IFERROR(IF($B$4+A7='ورود اطلاعات'!$B$8+$B$4,0,IF('ورود اطلاعات'!$B$9=0,IF('ورود اطلاعات'!$B$11="خیر",IF('ورود اطلاعات'!$D$20="دارد",IF('ورود اطلاعات'!$D$21="بیمه شده اصلی",IF(AND(B7&lt;18,B7&gt;60),0,(((G7+AZ7+BA7+BB7+BC7+BD7+BE7+BF7+BG7+BH7+BP7+BQ7+BR7+BI7)/K7)*VLOOKUP(B7,'life table -مفروضات و نرخ ها'!AF:AG,2,0)*(1+'ورود اطلاعات'!$D$22+'ورود اطلاعات'!$D$5))),0),0),0),0)),0)</f>
        <v>0</v>
      </c>
      <c r="BN7" s="123" t="b">
        <f>IFERROR(IF($E$4+A7='ورود اطلاعات'!$B$8+$E$4,0,IF('ورود اطلاعات'!$B$9=1,IF('ورود اطلاعات'!$B$11="خیر",IF('ورود اطلاعات'!$D$20="دارد",IF('ورود اطلاعات'!$D$21="بیمه گذار",IF(AND(E7&lt;18,E7&gt;60),0,((G7/K7)*VLOOKUP(E7,'life table -مفروضات و نرخ ها'!AF:AG,2,0)*(1+'ورود اطلاعات'!$D$24+'ورود اطلاعات'!$D$23))),0),0),0))),0)</f>
        <v>0</v>
      </c>
      <c r="BO7" s="123">
        <f>IFERROR(IF($B$4+A7='ورود اطلاعات'!$B$8+$B$4,0,IF('ورود اطلاعات'!$B$9=1,IF('ورود اطلاعات'!$B$11="خیر",IF('ورود اطلاعات'!$D$20="دارد",IF('ورود اطلاعات'!$D$21="بیمه شده اصلی",IF(AND(B7&lt;18,B7&gt;60),0,((G7/K7)*VLOOKUP(B7,'life table -مفروضات و نرخ ها'!AF:AG,2,0)*(1+'ورود اطلاعات'!$D$22+'ورود اطلاعات'!$D$5))),0),0),0),0)),0)</f>
        <v>0</v>
      </c>
      <c r="BP7" s="123">
        <f>IFERROR(IF('ورود اطلاعات'!$D$16=5,(VLOOKUP(محاسبات!B7,'life table -مفروضات و نرخ ها'!AC:AD,2,0)*محاسبات!AC7)/1000000,(VLOOKUP(محاسبات!B7,'life table -مفروضات و نرخ ها'!AC:AE,3,0)*محاسبات!AC7)/1000000)*(1+'ورود اطلاعات'!$D$5),0)</f>
        <v>0</v>
      </c>
      <c r="BQ7" s="123">
        <f>IFERROR(IF('ورود اطلاعات'!$F$16=5,(VLOOKUP(C7,'life table -مفروضات و نرخ ها'!AC:AD,2,0)*AD7)/1000000,(VLOOKUP(C7,'life table -مفروضات و نرخ ها'!AC:AE,3,0)*محاسبات!AD7)/1000000)*(1+'ورود اطلاعات'!$F$5),0)</f>
        <v>0</v>
      </c>
      <c r="BR7" s="123">
        <f>IFERROR(IF('ورود اطلاعات'!$H$16=5,(VLOOKUP(D7,'life table -مفروضات و نرخ ها'!AC:AD,2,0)*AE7)/1000000,(VLOOKUP(D7,'life table -مفروضات و نرخ ها'!AC:AE,3,0)*AE7)/1000000)*(1+'ورود اطلاعات'!$H$5),0)</f>
        <v>0</v>
      </c>
      <c r="BS7" s="123">
        <f>IF(A7&lt;&gt;"",IF('ورود اطلاعات'!$B$9=1,IF('ورود اطلاعات'!$B$11="بلی",IF(AND(18&lt;=B7,B7&lt;=60),AG7*(VLOOKUP('life table -مفروضات و نرخ ها'!$O$3+A6,'life table -مفروضات و نرخ ها'!$A$3:$D$103,4,0))*(1+'ورود اطلاعات'!$D$5),0),0),0))</f>
        <v>0</v>
      </c>
      <c r="BT7" s="123" t="b">
        <f>IFERROR(IF(A7&lt;&gt;"",IF('ورود اطلاعات'!$B$9=1,IF('ورود اطلاعات'!$B$11="خیر",IF('ورود اطلاعات'!$D$21="بیمه شده اصلی",(محاسبات!AF7*VLOOKUP(محاسبات!B7,'life table -مفروضات و نرخ ها'!A:D,4,0)*(1+'ورود اطلاعات'!$D$5)),IF('ورود اطلاعات'!$D$21="بیمه گذار",(محاسبات!AF7*VLOOKUP(محاسبات!E7,'life table -مفروضات و نرخ ها'!A:D,4,0)*(1+'ورود اطلاعات'!$D$23)),0))))),0)</f>
        <v>0</v>
      </c>
      <c r="BU7" s="123" t="b">
        <f>IFERROR(IF(A7&lt;&gt;"",IF('ورود اطلاعات'!$B$9=0,IF('ورود اطلاعات'!$B$11="خیر",IF('ورود اطلاعات'!$D$21="بیمه شده اصلی",(محاسبات!AH7*VLOOKUP(محاسبات!B7,'life table -مفروضات و نرخ ها'!A:D,4,0)*(1+'ورود اطلاعات'!$D$5)),IF('ورود اطلاعات'!$D$21="بیمه گذار",(محاسبات!AH7*VLOOKUP(محاسبات!E7,'life table -مفروضات و نرخ ها'!A:D,4,0)*(1+'ورود اطلاعات'!$D$23)),0))))),0)</f>
        <v>0</v>
      </c>
      <c r="BV7" s="123">
        <f>IF(A7&lt;&gt;"",IF('ورود اطلاعات'!$B$9=0,IF('ورود اطلاعات'!$B$11="بلی",IF(AND(18&lt;=B7,B7&lt;=60),AI7*(VLOOKUP('life table -مفروضات و نرخ ها'!$O$3+A6,'life table -مفروضات و نرخ ها'!$A$3:$D$103,4,0))*(1+'ورود اطلاعات'!$D$5),0),0),0))</f>
        <v>0</v>
      </c>
      <c r="BW7" s="123">
        <f>IFERROR(IF(A7&lt;&gt;"",'life table -مفروضات و نرخ ها'!$Q$11*BK7,""),0)</f>
        <v>0</v>
      </c>
      <c r="BX7" s="123">
        <f>IFERROR(IF(A7&lt;&gt;"",'life table -مفروضات و نرخ ها'!$Q$11*(BO7+BN7),""),0)</f>
        <v>0</v>
      </c>
      <c r="BY7" s="123">
        <f>IFERROR(IF(A7&lt;&gt;"",BJ7*'life table -مفروضات و نرخ ها'!$Q$11,0),"")</f>
        <v>0</v>
      </c>
      <c r="BZ7" s="123">
        <f>IFERROR(IF(A7&lt;&gt;"",(BM7+BL7)*'life table -مفروضات و نرخ ها'!$Q$11,0),0)</f>
        <v>0</v>
      </c>
      <c r="CA7" s="123">
        <f>IF(A7&lt;&gt;"",AZ7+BC7+BF7+BJ7+BK7+BL7+BM7+BN7+BO7+BP7+BS7+BT7+BU7+BV7+BW7+BX7+BY7+BZ7+'ورود اطلاعات'!$D$22*(محاسبات!T7*'life table -مفروضات و نرخ ها'!$Y$3+محاسبات!W7*'life table -مفروضات و نرخ ها'!$Z$3+محاسبات!Z7*'life table -مفروضات و نرخ ها'!$AA$3),0)</f>
        <v>0</v>
      </c>
      <c r="CB7" s="123">
        <f>IF(A7&lt;&gt;"",BA7+BD7+BG7+BQ7+'ورود اطلاعات'!$F$17*(محاسبات!U7*'life table -مفروضات و نرخ ها'!$Y$3+محاسبات!X7*'life table -مفروضات و نرخ ها'!$Z$3+محاسبات!AA7*'life table -مفروضات و نرخ ها'!$AA$3),0)</f>
        <v>0</v>
      </c>
      <c r="CC7" s="123">
        <f>IF(A7&lt;&gt;"",BB7+BE7+BH7+BR7+'ورود اطلاعات'!$H$17*(محاسبات!V7*'life table -مفروضات و نرخ ها'!$Y$3+محاسبات!Y7*'life table -مفروضات و نرخ ها'!$Z$3+محاسبات!AB7*'life table -مفروضات و نرخ ها'!$AA$3),"")</f>
        <v>0</v>
      </c>
      <c r="CD7" s="123">
        <f>IF(B7&lt;&gt;"",'life table -مفروضات و نرخ ها'!$Q$8*(N7+P7+O7+AQ7+AR7+AS7+AT7+AW7+AX7+AY7+AZ7+BA7+BL7+BN7+BO7+BB7+BC7+BD7+BE7+BF7+BG7+BH7+BP7+BQ7+BR7+BJ7+BK7+BM7+BS7+BT7+BU7+BV7+BW7+BX7+BY7+BZ7+AU7),"")</f>
        <v>0</v>
      </c>
      <c r="CE7" s="123">
        <f>IF(B7&lt;&gt;"",'life table -مفروضات و نرخ ها'!$Q$9*(N7+P7+O7+AQ7+AR7+AS7+AT7+AW7+AX7+AY7+AZ7+BA7+BL7+BN7+BO7+BB7+BC7+BD7+BE7+BF7+BG7+BH7+BP7+BQ7+BR7+BJ7+BK7+BM7+BS7+BT7+BU7+BV7+BW7+BX7+BY7+BZ7+AU7),"")</f>
        <v>0</v>
      </c>
      <c r="CF7" s="123">
        <f>IF(A7&lt;&gt;"",(CF6*(1+L7)+(I7/'life table -مفروضات و نرخ ها'!$M$5)*L7*((1+L7)^(1/'life table -مفروضات و نرخ ها'!$M$5))/(((1+L7)^(1/'life table -مفروضات و نرخ ها'!$M$5))-1)),"")</f>
        <v>1287051297.0953007</v>
      </c>
      <c r="CG7" s="123">
        <f>IF(A7&lt;&gt;"",0.98*CF7,"")</f>
        <v>1261310271.1533947</v>
      </c>
      <c r="CH7" s="123">
        <f t="shared" si="11"/>
        <v>0</v>
      </c>
      <c r="CI7" s="123">
        <f t="shared" si="12"/>
        <v>0</v>
      </c>
      <c r="CJ7" s="123">
        <f t="shared" si="4"/>
        <v>1287051297.0953007</v>
      </c>
      <c r="CK7" s="121">
        <f>'ورود اطلاعات'!$D$19*محاسبات!G6</f>
        <v>0</v>
      </c>
      <c r="CL7" s="126">
        <f t="shared" si="5"/>
        <v>0</v>
      </c>
      <c r="CM7" s="123">
        <f>IF(A7&lt;&gt;"",(CM6*(1+$CO$1)+(I7/'life table -مفروضات و نرخ ها'!$M$5)*$CO$1*((1+$CO$1)^(1/'life table -مفروضات و نرخ ها'!$M$5))/(((1+$CO$1)^(1/'life table -مفروضات و نرخ ها'!$M$5))-1)),"")</f>
        <v>1680831360.2680674</v>
      </c>
      <c r="CN7" s="123">
        <f t="shared" si="9"/>
        <v>1680831360.2680674</v>
      </c>
    </row>
    <row r="8" spans="1:93" ht="19.5" x14ac:dyDescent="0.25">
      <c r="A8" s="95">
        <f t="shared" si="10"/>
        <v>5</v>
      </c>
      <c r="B8" s="122">
        <f>IFERROR(IF(A7+$B$4&gt;81,"",IF($B$4+'life table -مفروضات و نرخ ها'!A7&lt;$B$4+'life table -مفروضات و نرخ ها'!$I$5,$B$4+'life table -مفروضات و نرخ ها'!A7,"")),"")</f>
        <v>64</v>
      </c>
      <c r="C8" s="122">
        <f>IFERROR(IF(B8&lt;&gt;"",IF(A7+$C$4&gt;81,"",IF($C$4+'life table -مفروضات و نرخ ها'!A7&lt;$C$4+'life table -مفروضات و نرخ ها'!$I$5,$C$4+'life table -مفروضات و نرخ ها'!A7,"")),""),"")</f>
        <v>4</v>
      </c>
      <c r="D8" s="122">
        <f>IFERROR(IF(B8&lt;&gt;"",IF(A7+$D$4&gt;81,"",IF($D$4+'life table -مفروضات و نرخ ها'!A7&lt;$D$4+'life table -مفروضات و نرخ ها'!$I$5,$D$4+'life table -مفروضات و نرخ ها'!A7,"")),""),"")</f>
        <v>4</v>
      </c>
      <c r="E8" s="122">
        <f>IF(B8&lt;&gt;"",IF('life table -مفروضات و نرخ ها'!$K$4&lt;&gt; 0,IF($E$4+'life table -مفروضات و نرخ ها'!A7&lt;$E$4+'life table -مفروضات و نرخ ها'!$I$5,$E$4+'life table -مفروضات و نرخ ها'!A7,"")),"")</f>
        <v>64</v>
      </c>
      <c r="F8" s="123"/>
      <c r="G8" s="123">
        <f>IF(A8&lt;&gt;"",IF('life table -مفروضات و نرخ ها'!$I$7&lt;&gt; "يكجا",G7*(1+'life table -مفروضات و نرخ ها'!$I$4),0),0)</f>
        <v>351384000.00000018</v>
      </c>
      <c r="H8" s="123">
        <f>IFERROR(IF(A8&lt;&gt;"",IF('life table -مفروضات و نرخ ها'!$O$11=1,(G8/K8)-(CA8+CB8+CC8),(G8/K8)),0),0)</f>
        <v>351384000.00000018</v>
      </c>
      <c r="I8" s="123">
        <f t="shared" si="0"/>
        <v>313582772.50520819</v>
      </c>
      <c r="J8" s="123">
        <f>IF(A8&lt;&gt;"",IF(A8=1,'life table -مفروضات و نرخ ها'!$M$6,0),"")</f>
        <v>0</v>
      </c>
      <c r="K8" s="124">
        <v>1</v>
      </c>
      <c r="L8" s="124">
        <f t="shared" ref="L8:L54" si="13">IF(A8&lt;&gt;"",IF(A8&gt;4,0.1,""),"")</f>
        <v>0.1</v>
      </c>
      <c r="M8" s="124">
        <f t="shared" si="6"/>
        <v>0.28649999999999998</v>
      </c>
      <c r="N8" s="123">
        <f>IF(B8&lt;&gt;"",S8*(VLOOKUP('life table -مفروضات و نرخ ها'!$O$3+A7,'life table -مفروضات و نرخ ها'!$A$3:$D$103,4)*(1/(1+L8)^0.5)),0)</f>
        <v>8485301.8591682445</v>
      </c>
      <c r="O8" s="123">
        <f>IFERROR(IF(C8&lt;&gt;"",R8*(VLOOKUP('life table -مفروضات و نرخ ها'!$S$3+A7,'life table -مفروضات و نرخ ها'!$A$3:$D$103,4)*(1/(1+L8)^0.5)),0),"")</f>
        <v>0</v>
      </c>
      <c r="P8" s="123">
        <f>IFERROR(IF(D8&lt;&gt;"",Q8*(VLOOKUP('life table -مفروضات و نرخ ها'!$S$4+A7,'life table -مفروضات و نرخ ها'!$A$3:$D$103,4)*(1/(1+L8)^0.5)),0),"")</f>
        <v>0</v>
      </c>
      <c r="Q8" s="123">
        <f>IF(D8&lt;&gt;"",IF((Q7*(1+'life table -مفروضات و نرخ ها'!$M$4))&gt;='life table -مفروضات و نرخ ها'!$I$10,'life table -مفروضات و نرخ ها'!$I$10,(Q7*(1+'life table -مفروضات و نرخ ها'!$M$4))),0)</f>
        <v>0</v>
      </c>
      <c r="R8" s="123">
        <f>IF(C8&lt;&gt;"",IF((R7*(1+'life table -مفروضات و نرخ ها'!$M$4))&gt;='life table -مفروضات و نرخ ها'!$I$10,'life table -مفروضات و نرخ ها'!$I$10,(R7*(1+'life table -مفروضات و نرخ ها'!$M$4))),0)</f>
        <v>0</v>
      </c>
      <c r="S8" s="123">
        <f>IF(A8&lt;&gt;"",IF((S7*(1+'life table -مفروضات و نرخ ها'!$M$4))&gt;='life table -مفروضات و نرخ ها'!$I$10,'life table -مفروضات و نرخ ها'!$I$10,(S7*(1+'life table -مفروضات و نرخ ها'!$M$4))),0)</f>
        <v>607753125</v>
      </c>
      <c r="T8" s="123">
        <f>IF(A8&lt;&gt;"",IF(S8*'ورود اطلاعات'!$D$7&lt;='life table -مفروضات و نرخ ها'!$M$10,S8*'ورود اطلاعات'!$D$7,'life table -مفروضات و نرخ ها'!$M$10),0)</f>
        <v>0</v>
      </c>
      <c r="U8" s="123">
        <f>IF(A8&lt;&gt;"",IF(R8*'ورود اطلاعات'!$F$7&lt;='life table -مفروضات و نرخ ها'!$M$10,R8*'ورود اطلاعات'!$F$7,'life table -مفروضات و نرخ ها'!$M$10),0)</f>
        <v>0</v>
      </c>
      <c r="V8" s="123">
        <f>IF(A8&lt;&gt;"",IF(Q8*'ورود اطلاعات'!$H$7&lt;='life table -مفروضات و نرخ ها'!$M$10,Q8*'ورود اطلاعات'!$H$7,'life table -مفروضات و نرخ ها'!$M$10),0)</f>
        <v>0</v>
      </c>
      <c r="W8" s="123">
        <f>IF(A8&lt;&gt;"",IF(W7*(1+'life table -مفروضات و نرخ ها'!$M$4)&lt;'life table -مفروضات و نرخ ها'!$I$11,W7*(1+'life table -مفروضات و نرخ ها'!$M$4),'life table -مفروضات و نرخ ها'!$I$11),"")</f>
        <v>0</v>
      </c>
      <c r="X8" s="123">
        <f>IF(C8&lt;&gt;"",IF(X7*(1+'life table -مفروضات و نرخ ها'!$M$4)&lt;'life table -مفروضات و نرخ ها'!$I$11,X7*(1+'life table -مفروضات و نرخ ها'!$M$4),'life table -مفروضات و نرخ ها'!$I$11),0)</f>
        <v>0</v>
      </c>
      <c r="Y8" s="123">
        <f>IF(D8&lt;&gt;"",IF(Y7*(1+'life table -مفروضات و نرخ ها'!$M$4)&lt;'life table -مفروضات و نرخ ها'!$I$11,Y7*(1+'life table -مفروضات و نرخ ها'!$M$4),'life table -مفروضات و نرخ ها'!$I$11),0)</f>
        <v>0</v>
      </c>
      <c r="Z8" s="123">
        <f>IF(A8&lt;&gt;"",IF(Z7*(1+'life table -مفروضات و نرخ ها'!$M$4)&lt;'life table -مفروضات و نرخ ها'!$M$11,Z7*(1+'life table -مفروضات و نرخ ها'!$M$4),'life table -مفروضات و نرخ ها'!$M$11),0)</f>
        <v>0</v>
      </c>
      <c r="AA8" s="123">
        <f>IF(C8&lt;&gt;"",IF(AA7*(1+'life table -مفروضات و نرخ ها'!$M$4)&lt;'life table -مفروضات و نرخ ها'!$M$11,AA7*(1+'life table -مفروضات و نرخ ها'!$M$4),'life table -مفروضات و نرخ ها'!$M$11),0)</f>
        <v>0</v>
      </c>
      <c r="AB8" s="123">
        <f>IF(D8&lt;&gt;"",IF(AB7*(1+'life table -مفروضات و نرخ ها'!$M$4)&lt;'life table -مفروضات و نرخ ها'!$M$11,AB7*(1+'life table -مفروضات و نرخ ها'!$M$4),'life table -مفروضات و نرخ ها'!$M$11),0)</f>
        <v>0</v>
      </c>
      <c r="AC8" s="123">
        <f>IF(B8&gt;60,0,IF('ورود اطلاعات'!$D$14="ندارد",0,MIN(S8*'ورود اطلاعات'!$D$14,'life table -مفروضات و نرخ ها'!$O$10)))</f>
        <v>0</v>
      </c>
      <c r="AD8" s="123">
        <f>IF(C8&gt;60,0,IF('ورود اطلاعات'!$F$14="ندارد",0,MIN(R8*'ورود اطلاعات'!$F$14,'life table -مفروضات و نرخ ها'!$O$10)))</f>
        <v>0</v>
      </c>
      <c r="AE8" s="123">
        <f>IF(D8&gt;60,0,IF('ورود اطلاعات'!$H$14="ندارد",0,MIN(Q8*'ورود اطلاعات'!$H$14,'life table -مفروضات و نرخ ها'!$O$10)))</f>
        <v>0</v>
      </c>
      <c r="AF8" s="123">
        <f>IFERROR(IF(A8&lt;&gt;"",IF(AND('ورود اطلاعات'!$D$21="بیمه گذار",18&lt;=E8,E8&lt;=60),(AF7*AN7-AK7),IF(AND('ورود اطلاعات'!$D$21="بیمه شده اصلی",18&lt;=B8,B8&lt;=60),(AF7*AN7-AK7),0)),0),0)</f>
        <v>0</v>
      </c>
      <c r="AG8" s="123">
        <f t="shared" si="7"/>
        <v>0</v>
      </c>
      <c r="AH8" s="123">
        <f>IF(A8&lt;&gt;"",IF(AND('ورود اطلاعات'!$D$21="بیمه گذار",18&lt;=E8,E8&lt;=60),(AH7*AN7-AJ7),IF(AND('ورود اطلاعات'!$D$21="بیمه شده اصلی",18&lt;=B8,B8&lt;=60),(AH7*AN7-AJ7),0)),0)</f>
        <v>0</v>
      </c>
      <c r="AI8" s="123">
        <f t="shared" si="8"/>
        <v>0</v>
      </c>
      <c r="AJ8" s="123">
        <f>IFERROR(IF(A8&lt;&gt;"",IF('life table -مفروضات و نرخ ها'!$O$6="دارد",IF('life table -مفروضات و نرخ ها'!$O$11=0,IF(AND('life table -مفروضات و نرخ ها'!$K$5="خیر",'ورود اطلاعات'!$D$21="بیمه گذار"),(G9+AZ9+BA9+BB9+BC9+BD9+BE9+BF9+BG9+BH9+BI9+BP9+BQ9+BR9),IF(AND('life table -مفروضات و نرخ ها'!$K$5="خیر",'ورود اطلاعات'!$D$21="بیمه شده اصلی"),(G9+CB9+CC9),0)),0),0),0),0)</f>
        <v>0</v>
      </c>
      <c r="AK8" s="123">
        <f>IF(A8&lt;&gt;"",IF('life table -مفروضات و نرخ ها'!$O$6="دارد",IF('ورود اطلاعات'!$B$9=1,IF('ورود اطلاعات'!$B$11="خیر",G9,0),0),0),0)</f>
        <v>0</v>
      </c>
      <c r="AL8" s="123">
        <f>IF(A8&lt;&gt;"",IF('life table -مفروضات و نرخ ها'!$O$6="دارد",IF('life table -مفروضات و نرخ ها'!$O$11=1,IF('life table -مفروضات و نرخ ها'!$K$5="بلی",G9,0),0),0),0)</f>
        <v>0</v>
      </c>
      <c r="AM8" s="123">
        <f>IFERROR(IF(A8&lt;&gt;"",IF('life table -مفروضات و نرخ ها'!$O$6="دارد",IF('life table -مفروضات و نرخ ها'!$O$11=0,IF('life table -مفروضات و نرخ ها'!$K$5="بلی",(G9+CB9+CC9),0),0),0),""),0)</f>
        <v>0</v>
      </c>
      <c r="AN8" s="124">
        <f t="shared" si="1"/>
        <v>1.1000000000000001</v>
      </c>
      <c r="AO8" s="124">
        <f t="shared" si="2"/>
        <v>0.90909090909090906</v>
      </c>
      <c r="AP8" s="124">
        <f>IF(A8&lt;&gt;"",PRODUCT($AO$4:AO8),"")</f>
        <v>0.52909596487798349</v>
      </c>
      <c r="AQ8" s="123">
        <f>کارمزد!N8</f>
        <v>3299231.25</v>
      </c>
      <c r="AR8" s="123">
        <f>IF(A8&lt;6,('life table -مفروضات و نرخ ها'!$Q$4/5)*$S$4,0)</f>
        <v>1000000</v>
      </c>
      <c r="AS8" s="123">
        <f>IFERROR(IF(A8&lt;&gt;"",'life table -مفروضات و نرخ ها'!$Q$6*H8,""),"")</f>
        <v>14055360.000000007</v>
      </c>
      <c r="AT8" s="123">
        <f>IF(A8&lt;&gt;"",'life table -مفروضات و نرخ ها'!$Q$7*H8,"")</f>
        <v>10541520.000000006</v>
      </c>
      <c r="AU8" s="123">
        <f t="shared" si="3"/>
        <v>419814.3856237047</v>
      </c>
      <c r="AV8" s="125">
        <f>IF(A8&lt;&gt;"",(('life table -مفروضات و نرخ ها'!$M$5*(((AN8)^(1/'life table -مفروضات و نرخ ها'!$M$5))-1))/((1-AO8)*((AN8)^(1/'life table -مفروضات و نرخ ها'!$M$5)))-1),0)</f>
        <v>4.4259464997197018E-2</v>
      </c>
      <c r="AW8" s="123">
        <f>IF(A8&lt;&gt;"",N8*'life table -مفروضات و نرخ ها'!$O$4,"")</f>
        <v>0</v>
      </c>
      <c r="AX8" s="123">
        <f>IF(A8&lt;&gt;"",O8*'life table -مفروضات و نرخ ها'!$U$3,"")</f>
        <v>0</v>
      </c>
      <c r="AY8" s="123">
        <f>IF(A8&lt;&gt;"",P8*'life table -مفروضات و نرخ ها'!$U$4,"")</f>
        <v>0</v>
      </c>
      <c r="AZ8" s="123">
        <f>IFERROR(IF(A8&lt;&gt;"",IF('life table -مفروضات و نرخ ها'!$O$8=1,('life table -مفروضات و نرخ ها'!$Y$3*T8),IF('life table -مفروضات و نرخ ها'!$O$8=2,('life table -مفروضات و نرخ ها'!$Y$4*T8),IF('life table -مفروضات و نرخ ها'!$O$8=3,('life table -مفروضات و نرخ ها'!$Y$5*T8),IF('life table -مفروضات و نرخ ها'!$O$8=4,('life table -مفروضات و نرخ ها'!$Y$6*T8),('life table -مفروضات و نرخ ها'!$Y$7*T8))))),""),"")</f>
        <v>0</v>
      </c>
      <c r="BA8" s="123">
        <f>IFERROR(IF(A8&lt;&gt;"",IF('life table -مفروضات و نرخ ها'!$S$10=1,('life table -مفروضات و نرخ ها'!$Y$3*U8),IF('life table -مفروضات و نرخ ها'!$S$10=2,('life table -مفروضات و نرخ ها'!$Y$4*U8),IF('life table -مفروضات و نرخ ها'!$S$10=3,('life table -مفروضات و نرخ ها'!$Y$5*U8),IF('life table -مفروضات و نرخ ها'!$S$10=4,('life table -مفروضات و نرخ ها'!$Y$6*U8),('life table -مفروضات و نرخ ها'!$Y$7*U8))))),""),"")</f>
        <v>0</v>
      </c>
      <c r="BB8" s="123">
        <f>IFERROR(IF(A8&lt;&gt;"",IF('life table -مفروضات و نرخ ها'!$S$11=1,('life table -مفروضات و نرخ ها'!$Y$3*V8),IF('life table -مفروضات و نرخ ها'!$S$11=2,('life table -مفروضات و نرخ ها'!$Y$4*V8),IF('life table -مفروضات و نرخ ها'!$S$11=3,('life table -مفروضات و نرخ ها'!$Y$5*V8),IF('life table -مفروضات و نرخ ها'!$S$11=4,('life table -مفروضات و نرخ ها'!$Y$6*V8),('life table -مفروضات و نرخ ها'!$Y$7*V8))))),""),"")</f>
        <v>0</v>
      </c>
      <c r="BC8" s="123">
        <f>IFERROR(IF(A8&lt;&gt;"",IF('life table -مفروضات و نرخ ها'!$O$8=1,('life table -مفروضات و نرخ ها'!$Z$3*W8),IF('life table -مفروضات و نرخ ها'!$O$8=2,('life table -مفروضات و نرخ ها'!$Z$4*W8),IF('life table -مفروضات و نرخ ها'!$O$8=3,('life table -مفروضات و نرخ ها'!$Z$5*W8),IF('life table -مفروضات و نرخ ها'!$O$8=4,('life table -مفروضات و نرخ ها'!$Z$6*W8),('life table -مفروضات و نرخ ها'!$Z$7*W8))))),""),"")</f>
        <v>0</v>
      </c>
      <c r="BD8" s="123">
        <f>IFERROR(IF(A8&lt;&gt;"",IF('life table -مفروضات و نرخ ها'!$S$10=1,('life table -مفروضات و نرخ ها'!$Z$3*X8),IF('life table -مفروضات و نرخ ها'!$S$10=2,('life table -مفروضات و نرخ ها'!$Z$4*X8),IF('life table -مفروضات و نرخ ها'!$S$10=3,('life table -مفروضات و نرخ ها'!$Z$5*X8),IF('life table -مفروضات و نرخ ها'!$S$10=4,('life table -مفروضات و نرخ ها'!$Z$6*X8),('life table -مفروضات و نرخ ها'!$Z$7*X8))))),""),"")</f>
        <v>0</v>
      </c>
      <c r="BE8" s="123">
        <f>IFERROR(IF(A8&lt;&gt;"",IF('life table -مفروضات و نرخ ها'!$S$11=1,('life table -مفروضات و نرخ ها'!$Z$3*Y8),IF('life table -مفروضات و نرخ ها'!$S$11=2,('life table -مفروضات و نرخ ها'!$Z$4*Y8),IF('life table -مفروضات و نرخ ها'!$S$11=3,('life table -مفروضات و نرخ ها'!$Z$5*Y8),IF('life table -مفروضات و نرخ ها'!$S$11=4,('life table -مفروضات و نرخ ها'!$Z$6*Y8),('life table -مفروضات و نرخ ها'!$Z$7*Y8))))),""),"")</f>
        <v>0</v>
      </c>
      <c r="BF8" s="123">
        <f>IFERROR(IF(A8&lt;&gt;"",IF('life table -مفروضات و نرخ ها'!$O$8=1,('life table -مفروضات و نرخ ها'!$AA$3*Z8),IF('life table -مفروضات و نرخ ها'!$O$8=2,('life table -مفروضات و نرخ ها'!$AA$4*Z8),IF('life table -مفروضات و نرخ ها'!$O$8=3,('life table -مفروضات و نرخ ها'!$AA$5*Z8),IF('life table -مفروضات و نرخ ها'!$O$8=4,('life table -مفروضات و نرخ ها'!$AA$6*Z8),('life table -مفروضات و نرخ ها'!$AA$7*Z8))))),""),"")</f>
        <v>0</v>
      </c>
      <c r="BG8" s="123">
        <f>IFERROR(IF(A8&lt;&gt;"",IF('life table -مفروضات و نرخ ها'!$S$10=1,('life table -مفروضات و نرخ ها'!$AA$3*AA8),IF('life table -مفروضات و نرخ ها'!$S$10=2,('life table -مفروضات و نرخ ها'!$AA$4*AA8),IF('life table -مفروضات و نرخ ها'!$S$10=3,('life table -مفروضات و نرخ ها'!$AA$5*AA8),IF('life table -مفروضات و نرخ ها'!$S$10=4,('life table -مفروضات و نرخ ها'!$AA$6*AA8),('life table -مفروضات و نرخ ها'!$AA$7*AA8))))),""),"")</f>
        <v>0</v>
      </c>
      <c r="BH8" s="123">
        <f>IFERROR(IF(B8&lt;&gt;"",IF('life table -مفروضات و نرخ ها'!$S$11=1,('life table -مفروضات و نرخ ها'!$AA$3*AB8),IF('life table -مفروضات و نرخ ها'!$S$11=2,('life table -مفروضات و نرخ ها'!$AA$4*AB8),IF('life table -مفروضات و نرخ ها'!$S$11=3,('life table -مفروضات و نرخ ها'!$AA$5*AB8),IF('life table -مفروضات و نرخ ها'!$S$11=4,('life table -مفروضات و نرخ ها'!$AA$6*AB8),('life table -مفروضات و نرخ ها'!$AA$7*AB8))))),""),"")</f>
        <v>0</v>
      </c>
      <c r="BI8" s="123">
        <f>IF(A8&lt;&gt;"",(T8*'life table -مفروضات و نرخ ها'!$Y$3+W8*'life table -مفروضات و نرخ ها'!$Z$3+Z8*'life table -مفروضات و نرخ ها'!$AA$3)*'ورود اطلاعات'!$D$22+(U8*'life table -مفروضات و نرخ ها'!$Y$3+X8*'life table -مفروضات و نرخ ها'!$Z$3+AA8*'life table -مفروضات و نرخ ها'!$AA$3)*'ورود اطلاعات'!$F$17+(V8*'life table -مفروضات و نرخ ها'!$Y$3+Y8*'life table -مفروضات و نرخ ها'!$Z$3+AB8*'life table -مفروضات و نرخ ها'!$AA$3)*('ورود اطلاعات'!$H$17),"")</f>
        <v>0</v>
      </c>
      <c r="BJ8" s="123">
        <f>IFERROR(IF($B$4+A8='ورود اطلاعات'!$B$8+محاسبات!$B$4,0,IF('ورود اطلاعات'!$B$11="بلی",IF(AND(B8&lt;18,B8&gt;60),0,IF(AND('ورود اطلاعات'!$D$20="دارد",'ورود اطلاعات'!$B$9=0),(G8+AZ8+BA8+BB8+BC8+BD8+BE8+BF8+BG8+BH8+BP8+BQ8+BR8+BI8)/K8)*VLOOKUP(B8,'life table -مفروضات و نرخ ها'!AF:AG,2,0))*(1+'ورود اطلاعات'!$D$22+'ورود اطلاعات'!$D$5),0)),0)</f>
        <v>0</v>
      </c>
      <c r="BK8" s="123">
        <f>IFERROR(IF($B$4+A8='ورود اطلاعات'!$B$8+محاسبات!$B$4,0,IF('ورود اطلاعات'!$B$11="بلی",IF(AND(B8&lt;18,B8&gt;60),0,IF(AND('ورود اطلاعات'!$D$20="دارد",'ورود اطلاعات'!$B$9=1),(G8)/K8)*VLOOKUP(B8,'life table -مفروضات و نرخ ها'!AF:AG,2,0))*(1+'ورود اطلاعات'!$D$22+'ورود اطلاعات'!$D$5),0)),0)</f>
        <v>0</v>
      </c>
      <c r="BL8" s="123">
        <f>IFERROR(IF($E$4+A8='ورود اطلاعات'!$B$8+محاسبات!$E$4,0,IF('ورود اطلاعات'!$B$9=0,IF('ورود اطلاعات'!$B$11="خیر",IF('ورود اطلاعات'!$D$20="دارد",IF('ورود اطلاعات'!$D$21="بیمه گذار",IF(AND(E8&lt;18,E8&gt;60),0,(((G8+AZ8+BA8+BB8+BC8+BD8+BE8+BF8+BG8+BH8+BP8+BQ8+BR8+BI8)/K8)*VLOOKUP(E8,'life table -مفروضات و نرخ ها'!AF:AG,2,0)*(1+'ورود اطلاعات'!$D$24+'ورود اطلاعات'!$D$23))),0),0),0),0)),0)</f>
        <v>0</v>
      </c>
      <c r="BM8" s="123">
        <f>IFERROR(IF($B$4+A8='ورود اطلاعات'!$B$8+$B$4,0,IF('ورود اطلاعات'!$B$9=0,IF('ورود اطلاعات'!$B$11="خیر",IF('ورود اطلاعات'!$D$20="دارد",IF('ورود اطلاعات'!$D$21="بیمه شده اصلی",IF(AND(B8&lt;18,B8&gt;60),0,(((G8+AZ8+BA8+BB8+BC8+BD8+BE8+BF8+BG8+BH8+BP8+BQ8+BR8+BI8)/K8)*VLOOKUP(B8,'life table -مفروضات و نرخ ها'!AF:AG,2,0)*(1+'ورود اطلاعات'!$D$22+'ورود اطلاعات'!$D$5))),0),0),0),0)),0)</f>
        <v>0</v>
      </c>
      <c r="BN8" s="123" t="b">
        <f>IFERROR(IF($E$4+A8='ورود اطلاعات'!$B$8+$E$4,0,IF('ورود اطلاعات'!$B$9=1,IF('ورود اطلاعات'!$B$11="خیر",IF('ورود اطلاعات'!$D$20="دارد",IF('ورود اطلاعات'!$D$21="بیمه گذار",IF(AND(E8&lt;18,E8&gt;60),0,((G8/K8)*VLOOKUP(E8,'life table -مفروضات و نرخ ها'!AF:AG,2,0)*(1+'ورود اطلاعات'!$D$24+'ورود اطلاعات'!$D$23))),0),0),0))),0)</f>
        <v>0</v>
      </c>
      <c r="BO8" s="123">
        <f>IFERROR(IF($B$4+A8='ورود اطلاعات'!$B$8+$B$4,0,IF('ورود اطلاعات'!$B$9=1,IF('ورود اطلاعات'!$B$11="خیر",IF('ورود اطلاعات'!$D$20="دارد",IF('ورود اطلاعات'!$D$21="بیمه شده اصلی",IF(AND(B8&lt;18,B8&gt;60),0,((G8/K8)*VLOOKUP(B8,'life table -مفروضات و نرخ ها'!AF:AG,2,0)*(1+'ورود اطلاعات'!$D$22+'ورود اطلاعات'!$D$5))),0),0),0),0)),0)</f>
        <v>0</v>
      </c>
      <c r="BP8" s="123">
        <f>IFERROR(IF('ورود اطلاعات'!$D$16=5,(VLOOKUP(محاسبات!B8,'life table -مفروضات و نرخ ها'!AC:AD,2,0)*محاسبات!AC8)/1000000,(VLOOKUP(محاسبات!B8,'life table -مفروضات و نرخ ها'!AC:AE,3,0)*محاسبات!AC8)/1000000)*(1+'ورود اطلاعات'!$D$5),0)</f>
        <v>0</v>
      </c>
      <c r="BQ8" s="123">
        <f>IFERROR(IF('ورود اطلاعات'!$F$16=5,(VLOOKUP(C8,'life table -مفروضات و نرخ ها'!AC:AD,2,0)*AD8)/1000000,(VLOOKUP(C8,'life table -مفروضات و نرخ ها'!AC:AE,3,0)*محاسبات!AD8)/1000000)*(1+'ورود اطلاعات'!$F$5),0)</f>
        <v>0</v>
      </c>
      <c r="BR8" s="123">
        <f>IFERROR(IF('ورود اطلاعات'!$H$16=5,(VLOOKUP(D8,'life table -مفروضات و نرخ ها'!AC:AD,2,0)*AE8)/1000000,(VLOOKUP(D8,'life table -مفروضات و نرخ ها'!AC:AE,3,0)*AE8)/1000000)*(1+'ورود اطلاعات'!$H$5),0)</f>
        <v>0</v>
      </c>
      <c r="BS8" s="123">
        <f>IF(A8&lt;&gt;"",IF('ورود اطلاعات'!$B$9=1,IF('ورود اطلاعات'!$B$11="بلی",IF(AND(18&lt;=B8,B8&lt;=60),AG8*(VLOOKUP('life table -مفروضات و نرخ ها'!$O$3+A7,'life table -مفروضات و نرخ ها'!$A$3:$D$103,4,0))*(1+'ورود اطلاعات'!$D$5),0),0),0))</f>
        <v>0</v>
      </c>
      <c r="BT8" s="123" t="b">
        <f>IFERROR(IF(A8&lt;&gt;"",IF('ورود اطلاعات'!$B$9=1,IF('ورود اطلاعات'!$B$11="خیر",IF('ورود اطلاعات'!$D$21="بیمه شده اصلی",(محاسبات!AF8*VLOOKUP(محاسبات!B8,'life table -مفروضات و نرخ ها'!A:D,4,0)*(1+'ورود اطلاعات'!$D$5)),IF('ورود اطلاعات'!$D$21="بیمه گذار",(محاسبات!AF8*VLOOKUP(محاسبات!E8,'life table -مفروضات و نرخ ها'!A:D,4,0)*(1+'ورود اطلاعات'!$D$23)),0))))),0)</f>
        <v>0</v>
      </c>
      <c r="BU8" s="123" t="b">
        <f>IFERROR(IF(A8&lt;&gt;"",IF('ورود اطلاعات'!$B$9=0,IF('ورود اطلاعات'!$B$11="خیر",IF('ورود اطلاعات'!$D$21="بیمه شده اصلی",(محاسبات!AH8*VLOOKUP(محاسبات!B8,'life table -مفروضات و نرخ ها'!A:D,4,0)*(1+'ورود اطلاعات'!$D$5)),IF('ورود اطلاعات'!$D$21="بیمه گذار",(محاسبات!AH8*VLOOKUP(محاسبات!E8,'life table -مفروضات و نرخ ها'!A:D,4,0)*(1+'ورود اطلاعات'!$D$23)),0))))),0)</f>
        <v>0</v>
      </c>
      <c r="BV8" s="123">
        <f>IF(A8&lt;&gt;"",IF('ورود اطلاعات'!$B$9=0,IF('ورود اطلاعات'!$B$11="بلی",IF(AND(18&lt;=B8,B8&lt;=60),AI8*(VLOOKUP('life table -مفروضات و نرخ ها'!$O$3+A7,'life table -مفروضات و نرخ ها'!$A$3:$D$103,4,0))*(1+'ورود اطلاعات'!$D$5),0),0),0))</f>
        <v>0</v>
      </c>
      <c r="BW8" s="123">
        <f>IFERROR(IF(A8&lt;&gt;"",'life table -مفروضات و نرخ ها'!$Q$11*BK8,""),0)</f>
        <v>0</v>
      </c>
      <c r="BX8" s="123">
        <f>IFERROR(IF(A8&lt;&gt;"",'life table -مفروضات و نرخ ها'!$Q$11*(BO8+BN8),""),0)</f>
        <v>0</v>
      </c>
      <c r="BY8" s="123">
        <f>IFERROR(IF(A8&lt;&gt;"",BJ8*'life table -مفروضات و نرخ ها'!$Q$11,0),"")</f>
        <v>0</v>
      </c>
      <c r="BZ8" s="123">
        <f>IFERROR(IF(A8&lt;&gt;"",(BM8+BL8)*'life table -مفروضات و نرخ ها'!$Q$11,0),0)</f>
        <v>0</v>
      </c>
      <c r="CA8" s="123">
        <f>IF(A8&lt;&gt;"",AZ8+BC8+BF8+BJ8+BK8+BL8+BM8+BN8+BO8+BP8+BS8+BT8+BU8+BV8+BW8+BX8+BY8+BZ8+'ورود اطلاعات'!$D$22*(محاسبات!T8*'life table -مفروضات و نرخ ها'!$Y$3+محاسبات!W8*'life table -مفروضات و نرخ ها'!$Z$3+محاسبات!Z8*'life table -مفروضات و نرخ ها'!$AA$3),0)</f>
        <v>0</v>
      </c>
      <c r="CB8" s="123">
        <f>IF(A8&lt;&gt;"",BA8+BD8+BG8+BQ8+'ورود اطلاعات'!$F$17*(محاسبات!U8*'life table -مفروضات و نرخ ها'!$Y$3+محاسبات!X8*'life table -مفروضات و نرخ ها'!$Z$3+محاسبات!AA8*'life table -مفروضات و نرخ ها'!$AA$3),0)</f>
        <v>0</v>
      </c>
      <c r="CC8" s="123">
        <f>IF(A8&lt;&gt;"",BB8+BE8+BH8+BR8+'ورود اطلاعات'!$H$17*(محاسبات!V8*'life table -مفروضات و نرخ ها'!$Y$3+محاسبات!Y8*'life table -مفروضات و نرخ ها'!$Z$3+محاسبات!AB8*'life table -مفروضات و نرخ ها'!$AA$3),"")</f>
        <v>0</v>
      </c>
      <c r="CD8" s="123">
        <f>IF(B8&lt;&gt;"",'life table -مفروضات و نرخ ها'!$Q$8*(N8+P8+O8+AQ8+AR8+AS8+AT8+AW8+AX8+AY8+AZ8+BA8+BL8+BN8+BO8+BB8+BC8+BD8+BE8+BF8+BG8+BH8+BP8+BQ8+BR8+BJ8+BK8+BM8+BS8+BT8+BU8+BV8+BW8+BX8+BY8+BZ8+AU8),"")</f>
        <v>0</v>
      </c>
      <c r="CE8" s="123">
        <f>IF(B8&lt;&gt;"",'life table -مفروضات و نرخ ها'!$Q$9*(N8+P8+O8+AQ8+AR8+AS8+AT8+AW8+AX8+AY8+AZ8+BA8+BL8+BN8+BO8+BB8+BC8+BD8+BE8+BF8+BG8+BH8+BP8+BQ8+BR8+BJ8+BK8+BM8+BS8+BT8+BU8+BV8+BW8+BX8+BY8+BZ8+AU8),"")</f>
        <v>0</v>
      </c>
      <c r="CF8" s="123">
        <f>IF(A8&lt;&gt;"",(CF7*(1+L8)+(I8/'life table -مفروضات و نرخ ها'!$M$5)*L8*((1+L8)^(1/'life table -مفروضات و نرخ ها'!$M$5))/(((1+L8)^(1/'life table -مفروضات و نرخ ها'!$M$5))-1)),"")</f>
        <v>1746077636.5404351</v>
      </c>
      <c r="CG8" s="123">
        <f>IF(A8&lt;&gt;"",0.99*CF8,"")</f>
        <v>1728616860.1750307</v>
      </c>
      <c r="CH8" s="123">
        <f t="shared" si="11"/>
        <v>0</v>
      </c>
      <c r="CI8" s="123">
        <f t="shared" si="12"/>
        <v>0</v>
      </c>
      <c r="CJ8" s="123">
        <f t="shared" si="4"/>
        <v>1746077636.5404351</v>
      </c>
      <c r="CK8" s="121">
        <f>'ورود اطلاعات'!$D$19*محاسبات!G7</f>
        <v>0</v>
      </c>
      <c r="CL8" s="126">
        <f t="shared" si="5"/>
        <v>0</v>
      </c>
      <c r="CM8" s="123">
        <f>IF(A8&lt;&gt;"",(CM7*(1+$CO$1)+(I8/'life table -مفروضات و نرخ ها'!$M$5)*$CO$1*((1+$CO$1)^(1/'life table -مفروضات و نرخ ها'!$M$5))/(((1+$CO$1)^(1/'life table -مفروضات و نرخ ها'!$M$5))-1)),"")</f>
        <v>2522765422.0870209</v>
      </c>
      <c r="CN8" s="123">
        <f t="shared" si="9"/>
        <v>2522765422.0870209</v>
      </c>
    </row>
    <row r="9" spans="1:93" ht="19.5" x14ac:dyDescent="0.25">
      <c r="A9" s="95">
        <f t="shared" si="10"/>
        <v>6</v>
      </c>
      <c r="B9" s="122">
        <f>IFERROR(IF(A8+$B$4&gt;81,"",IF($B$4+'life table -مفروضات و نرخ ها'!A8&lt;$B$4+'life table -مفروضات و نرخ ها'!$I$5,$B$4+'life table -مفروضات و نرخ ها'!A8,"")),"")</f>
        <v>65</v>
      </c>
      <c r="C9" s="122">
        <f>IFERROR(IF(B9&lt;&gt;"",IF(A8+$C$4&gt;81,"",IF($C$4+'life table -مفروضات و نرخ ها'!A8&lt;$C$4+'life table -مفروضات و نرخ ها'!$I$5,$C$4+'life table -مفروضات و نرخ ها'!A8,"")),""),"")</f>
        <v>5</v>
      </c>
      <c r="D9" s="122">
        <f>IFERROR(IF(B9&lt;&gt;"",IF(A8+$D$4&gt;81,"",IF($D$4+'life table -مفروضات و نرخ ها'!A8&lt;$D$4+'life table -مفروضات و نرخ ها'!$I$5,$D$4+'life table -مفروضات و نرخ ها'!A8,"")),""),"")</f>
        <v>5</v>
      </c>
      <c r="E9" s="122">
        <f>IF(B9&lt;&gt;"",IF('life table -مفروضات و نرخ ها'!$K$4&lt;&gt; 0,IF($E$4+'life table -مفروضات و نرخ ها'!A8&lt;$E$4+'life table -مفروضات و نرخ ها'!$I$5,$E$4+'life table -مفروضات و نرخ ها'!A8,"")),"")</f>
        <v>65</v>
      </c>
      <c r="F9" s="123"/>
      <c r="G9" s="123">
        <f>IF(A9&lt;&gt;"",IF('life table -مفروضات و نرخ ها'!$I$7&lt;&gt; "يكجا",G8*(1+'life table -مفروضات و نرخ ها'!$I$4),0),0)</f>
        <v>386522400.00000024</v>
      </c>
      <c r="H9" s="123">
        <f>IFERROR(IF(A9&lt;&gt;"",IF('life table -مفروضات و نرخ ها'!$O$11=1,(G9/K9)-(CA9+CB9+CC9),(G9/K9)),0),0)</f>
        <v>386522400.00000024</v>
      </c>
      <c r="I9" s="123">
        <f t="shared" si="0"/>
        <v>348617277.60172302</v>
      </c>
      <c r="J9" s="123">
        <f>IF(A9&lt;&gt;"",IF(A9=1,'life table -مفروضات و نرخ ها'!$M$6,0),"")</f>
        <v>0</v>
      </c>
      <c r="K9" s="124">
        <v>1</v>
      </c>
      <c r="L9" s="124">
        <f t="shared" si="13"/>
        <v>0.1</v>
      </c>
      <c r="M9" s="124">
        <f t="shared" si="6"/>
        <v>0.28649999999999998</v>
      </c>
      <c r="N9" s="123">
        <f>IF(B9&lt;&gt;"",S9*(VLOOKUP('life table -مفروضات و نرخ ها'!$O$3+A8,'life table -مفروضات و نرخ ها'!$A$3:$D$103,4)*(1/(1+L9)^0.5)),0)</f>
        <v>9847026.3729472887</v>
      </c>
      <c r="O9" s="123">
        <f>IFERROR(IF(C9&lt;&gt;"",R9*(VLOOKUP('life table -مفروضات و نرخ ها'!$S$3+A8,'life table -مفروضات و نرخ ها'!$A$3:$D$103,4)*(1/(1+L9)^0.5)),0),"")</f>
        <v>0</v>
      </c>
      <c r="P9" s="123">
        <f>IFERROR(IF(D9&lt;&gt;"",Q9*(VLOOKUP('life table -مفروضات و نرخ ها'!$S$4+A8,'life table -مفروضات و نرخ ها'!$A$3:$D$103,4)*(1/(1+L9)^0.5)),0),"")</f>
        <v>0</v>
      </c>
      <c r="Q9" s="123">
        <f>IF(D9&lt;&gt;"",IF((Q8*(1+'life table -مفروضات و نرخ ها'!$M$4))&gt;='life table -مفروضات و نرخ ها'!$I$10,'life table -مفروضات و نرخ ها'!$I$10,(Q8*(1+'life table -مفروضات و نرخ ها'!$M$4))),0)</f>
        <v>0</v>
      </c>
      <c r="R9" s="123">
        <f>IF(C9&lt;&gt;"",IF((R8*(1+'life table -مفروضات و نرخ ها'!$M$4))&gt;='life table -مفروضات و نرخ ها'!$I$10,'life table -مفروضات و نرخ ها'!$I$10,(R8*(1+'life table -مفروضات و نرخ ها'!$M$4))),0)</f>
        <v>0</v>
      </c>
      <c r="S9" s="123">
        <f>IF(A9&lt;&gt;"",IF((S8*(1+'life table -مفروضات و نرخ ها'!$M$4))&gt;='life table -مفروضات و نرخ ها'!$I$10,'life table -مفروضات و نرخ ها'!$I$10,(S8*(1+'life table -مفروضات و نرخ ها'!$M$4))),0)</f>
        <v>638140781.25</v>
      </c>
      <c r="T9" s="123">
        <f>IF(A9&lt;&gt;"",IF(S9*'ورود اطلاعات'!$D$7&lt;='life table -مفروضات و نرخ ها'!$M$10,S9*'ورود اطلاعات'!$D$7,'life table -مفروضات و نرخ ها'!$M$10),0)</f>
        <v>0</v>
      </c>
      <c r="U9" s="123">
        <f>IF(A9&lt;&gt;"",IF(R9*'ورود اطلاعات'!$F$7&lt;='life table -مفروضات و نرخ ها'!$M$10,R9*'ورود اطلاعات'!$F$7,'life table -مفروضات و نرخ ها'!$M$10),0)</f>
        <v>0</v>
      </c>
      <c r="V9" s="123">
        <f>IF(A9&lt;&gt;"",IF(Q9*'ورود اطلاعات'!$H$7&lt;='life table -مفروضات و نرخ ها'!$M$10,Q9*'ورود اطلاعات'!$H$7,'life table -مفروضات و نرخ ها'!$M$10),0)</f>
        <v>0</v>
      </c>
      <c r="W9" s="123">
        <f>IF(A9&lt;&gt;"",IF(W8*(1+'life table -مفروضات و نرخ ها'!$M$4)&lt;'life table -مفروضات و نرخ ها'!$I$11,W8*(1+'life table -مفروضات و نرخ ها'!$M$4),'life table -مفروضات و نرخ ها'!$I$11),"")</f>
        <v>0</v>
      </c>
      <c r="X9" s="123">
        <f>IF(C9&lt;&gt;"",IF(X8*(1+'life table -مفروضات و نرخ ها'!$M$4)&lt;'life table -مفروضات و نرخ ها'!$I$11,X8*(1+'life table -مفروضات و نرخ ها'!$M$4),'life table -مفروضات و نرخ ها'!$I$11),0)</f>
        <v>0</v>
      </c>
      <c r="Y9" s="123">
        <f>IF(D9&lt;&gt;"",IF(Y8*(1+'life table -مفروضات و نرخ ها'!$M$4)&lt;'life table -مفروضات و نرخ ها'!$I$11,Y8*(1+'life table -مفروضات و نرخ ها'!$M$4),'life table -مفروضات و نرخ ها'!$I$11),0)</f>
        <v>0</v>
      </c>
      <c r="Z9" s="123">
        <f>IF(A9&lt;&gt;"",IF(Z8*(1+'life table -مفروضات و نرخ ها'!$M$4)&lt;'life table -مفروضات و نرخ ها'!$M$11,Z8*(1+'life table -مفروضات و نرخ ها'!$M$4),'life table -مفروضات و نرخ ها'!$M$11),0)</f>
        <v>0</v>
      </c>
      <c r="AA9" s="123">
        <f>IF(C9&lt;&gt;"",IF(AA8*(1+'life table -مفروضات و نرخ ها'!$M$4)&lt;'life table -مفروضات و نرخ ها'!$M$11,AA8*(1+'life table -مفروضات و نرخ ها'!$M$4),'life table -مفروضات و نرخ ها'!$M$11),0)</f>
        <v>0</v>
      </c>
      <c r="AB9" s="123">
        <f>IF(D9&lt;&gt;"",IF(AB8*(1+'life table -مفروضات و نرخ ها'!$M$4)&lt;'life table -مفروضات و نرخ ها'!$M$11,AB8*(1+'life table -مفروضات و نرخ ها'!$M$4),'life table -مفروضات و نرخ ها'!$M$11),0)</f>
        <v>0</v>
      </c>
      <c r="AC9" s="123">
        <f>IF(B9&gt;60,0,IF('ورود اطلاعات'!$D$14="ندارد",0,MIN(S9*'ورود اطلاعات'!$D$14,'life table -مفروضات و نرخ ها'!$O$10)))</f>
        <v>0</v>
      </c>
      <c r="AD9" s="123">
        <f>IF(C9&gt;60,0,IF('ورود اطلاعات'!$F$14="ندارد",0,MIN(R9*'ورود اطلاعات'!$F$14,'life table -مفروضات و نرخ ها'!$O$10)))</f>
        <v>0</v>
      </c>
      <c r="AE9" s="123">
        <f>IF(D9&gt;60,0,IF('ورود اطلاعات'!$H$14="ندارد",0,MIN(Q9*'ورود اطلاعات'!$H$14,'life table -مفروضات و نرخ ها'!$O$10)))</f>
        <v>0</v>
      </c>
      <c r="AF9" s="123">
        <f>IFERROR(IF(A9&lt;&gt;"",IF(AND('ورود اطلاعات'!$D$21="بیمه گذار",18&lt;=E9,E9&lt;=60),(AF8*AN8-AK8),IF(AND('ورود اطلاعات'!$D$21="بیمه شده اصلی",18&lt;=B9,B9&lt;=60),(AF8*AN8-AK8),0)),0),0)</f>
        <v>0</v>
      </c>
      <c r="AG9" s="123">
        <f t="shared" si="7"/>
        <v>0</v>
      </c>
      <c r="AH9" s="123">
        <f>IF(A9&lt;&gt;"",IF(AND('ورود اطلاعات'!$D$21="بیمه گذار",18&lt;=E9,E9&lt;=60),(AH8*AN8-AJ8),IF(AND('ورود اطلاعات'!$D$21="بیمه شده اصلی",18&lt;=B9,B9&lt;=60),(AH8*AN8-AJ8),0)),0)</f>
        <v>0</v>
      </c>
      <c r="AI9" s="123">
        <f t="shared" si="8"/>
        <v>0</v>
      </c>
      <c r="AJ9" s="123">
        <f>IFERROR(IF(A9&lt;&gt;"",IF('life table -مفروضات و نرخ ها'!$O$6="دارد",IF('life table -مفروضات و نرخ ها'!$O$11=0,IF(AND('life table -مفروضات و نرخ ها'!$K$5="خیر",'ورود اطلاعات'!$D$21="بیمه گذار"),(G10+AZ10+BA10+BB10+BC10+BD10+BE10+BF10+BG10+BH10+BI10+BP10+BQ10+BR10),IF(AND('life table -مفروضات و نرخ ها'!$K$5="خیر",'ورود اطلاعات'!$D$21="بیمه شده اصلی"),(G10+CB10+CC10),0)),0),0),0),0)</f>
        <v>0</v>
      </c>
      <c r="AK9" s="123">
        <f>IF(A9&lt;&gt;"",IF('life table -مفروضات و نرخ ها'!$O$6="دارد",IF('ورود اطلاعات'!$B$9=1,IF('ورود اطلاعات'!$B$11="خیر",G10,0),0),0),0)</f>
        <v>0</v>
      </c>
      <c r="AL9" s="123">
        <f>IF(A9&lt;&gt;"",IF('life table -مفروضات و نرخ ها'!$O$6="دارد",IF('life table -مفروضات و نرخ ها'!$O$11=1,IF('life table -مفروضات و نرخ ها'!$K$5="بلی",G10,0),0),0),0)</f>
        <v>0</v>
      </c>
      <c r="AM9" s="123">
        <f>IFERROR(IF(A9&lt;&gt;"",IF('life table -مفروضات و نرخ ها'!$O$6="دارد",IF('life table -مفروضات و نرخ ها'!$O$11=0,IF('life table -مفروضات و نرخ ها'!$K$5="بلی",(G10+CB10+CC10),0),0),0),""),0)</f>
        <v>0</v>
      </c>
      <c r="AN9" s="124">
        <f t="shared" si="1"/>
        <v>1.1000000000000001</v>
      </c>
      <c r="AO9" s="124">
        <f t="shared" si="2"/>
        <v>0.90909090909090906</v>
      </c>
      <c r="AP9" s="124">
        <f>IF(A9&lt;&gt;"",PRODUCT($AO$4:AO9),"")</f>
        <v>0.4809963317072577</v>
      </c>
      <c r="AQ9" s="123">
        <f>کارمزد!N9</f>
        <v>565703.90625</v>
      </c>
      <c r="AR9" s="123">
        <f>IF(A9&lt;6,('life table -مفروضات و نرخ ها'!$Q$4/5)*$S$4,0)</f>
        <v>0</v>
      </c>
      <c r="AS9" s="123">
        <f>IFERROR(IF(A9&lt;&gt;"",'life table -مفروضات و نرخ ها'!$Q$6*H9,""),"")</f>
        <v>15460896.000000009</v>
      </c>
      <c r="AT9" s="123">
        <f>IF(A9&lt;&gt;"",'life table -مفروضات و نرخ ها'!$Q$7*H9,"")</f>
        <v>11595672.000000007</v>
      </c>
      <c r="AU9" s="123">
        <f t="shared" si="3"/>
        <v>435824.11907993641</v>
      </c>
      <c r="AV9" s="125">
        <f>IF(A9&lt;&gt;"",(('life table -مفروضات و نرخ ها'!$M$5*(((AN9)^(1/'life table -مفروضات و نرخ ها'!$M$5))-1))/((1-AO9)*((AN9)^(1/'life table -مفروضات و نرخ ها'!$M$5)))-1),0)</f>
        <v>4.4259464997197018E-2</v>
      </c>
      <c r="AW9" s="123">
        <f>IF(A9&lt;&gt;"",N9*'life table -مفروضات و نرخ ها'!$O$4,"")</f>
        <v>0</v>
      </c>
      <c r="AX9" s="123">
        <f>IF(A9&lt;&gt;"",O9*'life table -مفروضات و نرخ ها'!$U$3,"")</f>
        <v>0</v>
      </c>
      <c r="AY9" s="123">
        <f>IF(A9&lt;&gt;"",P9*'life table -مفروضات و نرخ ها'!$U$4,"")</f>
        <v>0</v>
      </c>
      <c r="AZ9" s="123">
        <f>IFERROR(IF(A9&lt;&gt;"",IF('life table -مفروضات و نرخ ها'!$O$8=1,('life table -مفروضات و نرخ ها'!$Y$3*T9),IF('life table -مفروضات و نرخ ها'!$O$8=2,('life table -مفروضات و نرخ ها'!$Y$4*T9),IF('life table -مفروضات و نرخ ها'!$O$8=3,('life table -مفروضات و نرخ ها'!$Y$5*T9),IF('life table -مفروضات و نرخ ها'!$O$8=4,('life table -مفروضات و نرخ ها'!$Y$6*T9),('life table -مفروضات و نرخ ها'!$Y$7*T9))))),""),"")</f>
        <v>0</v>
      </c>
      <c r="BA9" s="123">
        <f>IFERROR(IF(A9&lt;&gt;"",IF('life table -مفروضات و نرخ ها'!$S$10=1,('life table -مفروضات و نرخ ها'!$Y$3*U9),IF('life table -مفروضات و نرخ ها'!$S$10=2,('life table -مفروضات و نرخ ها'!$Y$4*U9),IF('life table -مفروضات و نرخ ها'!$S$10=3,('life table -مفروضات و نرخ ها'!$Y$5*U9),IF('life table -مفروضات و نرخ ها'!$S$10=4,('life table -مفروضات و نرخ ها'!$Y$6*U9),('life table -مفروضات و نرخ ها'!$Y$7*U9))))),""),"")</f>
        <v>0</v>
      </c>
      <c r="BB9" s="123">
        <f>IFERROR(IF(A9&lt;&gt;"",IF('life table -مفروضات و نرخ ها'!$S$11=1,('life table -مفروضات و نرخ ها'!$Y$3*V9),IF('life table -مفروضات و نرخ ها'!$S$11=2,('life table -مفروضات و نرخ ها'!$Y$4*V9),IF('life table -مفروضات و نرخ ها'!$S$11=3,('life table -مفروضات و نرخ ها'!$Y$5*V9),IF('life table -مفروضات و نرخ ها'!$S$11=4,('life table -مفروضات و نرخ ها'!$Y$6*V9),('life table -مفروضات و نرخ ها'!$Y$7*V9))))),""),"")</f>
        <v>0</v>
      </c>
      <c r="BC9" s="123">
        <f>IFERROR(IF(A9&lt;&gt;"",IF('life table -مفروضات و نرخ ها'!$O$8=1,('life table -مفروضات و نرخ ها'!$Z$3*W9),IF('life table -مفروضات و نرخ ها'!$O$8=2,('life table -مفروضات و نرخ ها'!$Z$4*W9),IF('life table -مفروضات و نرخ ها'!$O$8=3,('life table -مفروضات و نرخ ها'!$Z$5*W9),IF('life table -مفروضات و نرخ ها'!$O$8=4,('life table -مفروضات و نرخ ها'!$Z$6*W9),('life table -مفروضات و نرخ ها'!$Z$7*W9))))),""),"")</f>
        <v>0</v>
      </c>
      <c r="BD9" s="123">
        <f>IFERROR(IF(A9&lt;&gt;"",IF('life table -مفروضات و نرخ ها'!$S$10=1,('life table -مفروضات و نرخ ها'!$Z$3*X9),IF('life table -مفروضات و نرخ ها'!$S$10=2,('life table -مفروضات و نرخ ها'!$Z$4*X9),IF('life table -مفروضات و نرخ ها'!$S$10=3,('life table -مفروضات و نرخ ها'!$Z$5*X9),IF('life table -مفروضات و نرخ ها'!$S$10=4,('life table -مفروضات و نرخ ها'!$Z$6*X9),('life table -مفروضات و نرخ ها'!$Z$7*X9))))),""),"")</f>
        <v>0</v>
      </c>
      <c r="BE9" s="123">
        <f>IFERROR(IF(A9&lt;&gt;"",IF('life table -مفروضات و نرخ ها'!$S$11=1,('life table -مفروضات و نرخ ها'!$Z$3*Y9),IF('life table -مفروضات و نرخ ها'!$S$11=2,('life table -مفروضات و نرخ ها'!$Z$4*Y9),IF('life table -مفروضات و نرخ ها'!$S$11=3,('life table -مفروضات و نرخ ها'!$Z$5*Y9),IF('life table -مفروضات و نرخ ها'!$S$11=4,('life table -مفروضات و نرخ ها'!$Z$6*Y9),('life table -مفروضات و نرخ ها'!$Z$7*Y9))))),""),"")</f>
        <v>0</v>
      </c>
      <c r="BF9" s="123">
        <f>IFERROR(IF(A9&lt;&gt;"",IF('life table -مفروضات و نرخ ها'!$O$8=1,('life table -مفروضات و نرخ ها'!$AA$3*Z9),IF('life table -مفروضات و نرخ ها'!$O$8=2,('life table -مفروضات و نرخ ها'!$AA$4*Z9),IF('life table -مفروضات و نرخ ها'!$O$8=3,('life table -مفروضات و نرخ ها'!$AA$5*Z9),IF('life table -مفروضات و نرخ ها'!$O$8=4,('life table -مفروضات و نرخ ها'!$AA$6*Z9),('life table -مفروضات و نرخ ها'!$AA$7*Z9))))),""),"")</f>
        <v>0</v>
      </c>
      <c r="BG9" s="123">
        <f>IFERROR(IF(A9&lt;&gt;"",IF('life table -مفروضات و نرخ ها'!$S$10=1,('life table -مفروضات و نرخ ها'!$AA$3*AA9),IF('life table -مفروضات و نرخ ها'!$S$10=2,('life table -مفروضات و نرخ ها'!$AA$4*AA9),IF('life table -مفروضات و نرخ ها'!$S$10=3,('life table -مفروضات و نرخ ها'!$AA$5*AA9),IF('life table -مفروضات و نرخ ها'!$S$10=4,('life table -مفروضات و نرخ ها'!$AA$6*AA9),('life table -مفروضات و نرخ ها'!$AA$7*AA9))))),""),"")</f>
        <v>0</v>
      </c>
      <c r="BH9" s="123">
        <f>IFERROR(IF(B9&lt;&gt;"",IF('life table -مفروضات و نرخ ها'!$S$11=1,('life table -مفروضات و نرخ ها'!$AA$3*AB9),IF('life table -مفروضات و نرخ ها'!$S$11=2,('life table -مفروضات و نرخ ها'!$AA$4*AB9),IF('life table -مفروضات و نرخ ها'!$S$11=3,('life table -مفروضات و نرخ ها'!$AA$5*AB9),IF('life table -مفروضات و نرخ ها'!$S$11=4,('life table -مفروضات و نرخ ها'!$AA$6*AB9),('life table -مفروضات و نرخ ها'!$AA$7*AB9))))),""),"")</f>
        <v>0</v>
      </c>
      <c r="BI9" s="123">
        <f>IF(A9&lt;&gt;"",(T9*'life table -مفروضات و نرخ ها'!$Y$3+W9*'life table -مفروضات و نرخ ها'!$Z$3+Z9*'life table -مفروضات و نرخ ها'!$AA$3)*'ورود اطلاعات'!$D$22+(U9*'life table -مفروضات و نرخ ها'!$Y$3+X9*'life table -مفروضات و نرخ ها'!$Z$3+AA9*'life table -مفروضات و نرخ ها'!$AA$3)*'ورود اطلاعات'!$F$17+(V9*'life table -مفروضات و نرخ ها'!$Y$3+Y9*'life table -مفروضات و نرخ ها'!$Z$3+AB9*'life table -مفروضات و نرخ ها'!$AA$3)*('ورود اطلاعات'!$H$17),"")</f>
        <v>0</v>
      </c>
      <c r="BJ9" s="123">
        <f>IFERROR(IF($B$4+A9='ورود اطلاعات'!$B$8+محاسبات!$B$4,0,IF('ورود اطلاعات'!$B$11="بلی",IF(AND(B9&lt;18,B9&gt;60),0,IF(AND('ورود اطلاعات'!$D$20="دارد",'ورود اطلاعات'!$B$9=0),(G9+AZ9+BA9+BB9+BC9+BD9+BE9+BF9+BG9+BH9+BP9+BQ9+BR9+BI9)/K9)*VLOOKUP(B9,'life table -مفروضات و نرخ ها'!AF:AG,2,0))*(1+'ورود اطلاعات'!$D$22+'ورود اطلاعات'!$D$5),0)),0)</f>
        <v>0</v>
      </c>
      <c r="BK9" s="123">
        <f>IFERROR(IF($B$4+A9='ورود اطلاعات'!$B$8+محاسبات!$B$4,0,IF('ورود اطلاعات'!$B$11="بلی",IF(AND(B9&lt;18,B9&gt;60),0,IF(AND('ورود اطلاعات'!$D$20="دارد",'ورود اطلاعات'!$B$9=1),(G9)/K9)*VLOOKUP(B9,'life table -مفروضات و نرخ ها'!AF:AG,2,0))*(1+'ورود اطلاعات'!$D$22+'ورود اطلاعات'!$D$5),0)),0)</f>
        <v>0</v>
      </c>
      <c r="BL9" s="123">
        <f>IFERROR(IF($E$4+A9='ورود اطلاعات'!$B$8+محاسبات!$E$4,0,IF('ورود اطلاعات'!$B$9=0,IF('ورود اطلاعات'!$B$11="خیر",IF('ورود اطلاعات'!$D$20="دارد",IF('ورود اطلاعات'!$D$21="بیمه گذار",IF(AND(E9&lt;18,E9&gt;60),0,(((G9+AZ9+BA9+BB9+BC9+BD9+BE9+BF9+BG9+BH9+BP9+BQ9+BR9+BI9)/K9)*VLOOKUP(E9,'life table -مفروضات و نرخ ها'!AF:AG,2,0)*(1+'ورود اطلاعات'!$D$24+'ورود اطلاعات'!$D$23))),0),0),0),0)),0)</f>
        <v>0</v>
      </c>
      <c r="BM9" s="123">
        <f>IFERROR(IF($B$4+A9='ورود اطلاعات'!$B$8+$B$4,0,IF('ورود اطلاعات'!$B$9=0,IF('ورود اطلاعات'!$B$11="خیر",IF('ورود اطلاعات'!$D$20="دارد",IF('ورود اطلاعات'!$D$21="بیمه شده اصلی",IF(AND(B9&lt;18,B9&gt;60),0,(((G9+AZ9+BA9+BB9+BC9+BD9+BE9+BF9+BG9+BH9+BP9+BQ9+BR9+BI9)/K9)*VLOOKUP(B9,'life table -مفروضات و نرخ ها'!AF:AG,2,0)*(1+'ورود اطلاعات'!$D$22+'ورود اطلاعات'!$D$5))),0),0),0),0)),0)</f>
        <v>0</v>
      </c>
      <c r="BN9" s="123" t="b">
        <f>IFERROR(IF($E$4+A9='ورود اطلاعات'!$B$8+$E$4,0,IF('ورود اطلاعات'!$B$9=1,IF('ورود اطلاعات'!$B$11="خیر",IF('ورود اطلاعات'!$D$20="دارد",IF('ورود اطلاعات'!$D$21="بیمه گذار",IF(AND(E9&lt;18,E9&gt;60),0,((G9/K9)*VLOOKUP(E9,'life table -مفروضات و نرخ ها'!AF:AG,2,0)*(1+'ورود اطلاعات'!$D$24+'ورود اطلاعات'!$D$23))),0),0),0))),0)</f>
        <v>0</v>
      </c>
      <c r="BO9" s="123">
        <f>IFERROR(IF($B$4+A9='ورود اطلاعات'!$B$8+$B$4,0,IF('ورود اطلاعات'!$B$9=1,IF('ورود اطلاعات'!$B$11="خیر",IF('ورود اطلاعات'!$D$20="دارد",IF('ورود اطلاعات'!$D$21="بیمه شده اصلی",IF(AND(B9&lt;18,B9&gt;60),0,((G9/K9)*VLOOKUP(B9,'life table -مفروضات و نرخ ها'!AF:AG,2,0)*(1+'ورود اطلاعات'!$D$22+'ورود اطلاعات'!$D$5))),0),0),0),0)),0)</f>
        <v>0</v>
      </c>
      <c r="BP9" s="123">
        <f>IFERROR(IF('ورود اطلاعات'!$D$16=5,(VLOOKUP(محاسبات!B9,'life table -مفروضات و نرخ ها'!AC:AD,2,0)*محاسبات!AC9)/1000000,(VLOOKUP(محاسبات!B9,'life table -مفروضات و نرخ ها'!AC:AE,3,0)*محاسبات!AC9)/1000000)*(1+'ورود اطلاعات'!$D$5),0)</f>
        <v>0</v>
      </c>
      <c r="BQ9" s="123">
        <f>IFERROR(IF('ورود اطلاعات'!$F$16=5,(VLOOKUP(C9,'life table -مفروضات و نرخ ها'!AC:AD,2,0)*AD9)/1000000,(VLOOKUP(C9,'life table -مفروضات و نرخ ها'!AC:AE,3,0)*محاسبات!AD9)/1000000)*(1+'ورود اطلاعات'!$F$5),0)</f>
        <v>0</v>
      </c>
      <c r="BR9" s="123">
        <f>IFERROR(IF('ورود اطلاعات'!$H$16=5,(VLOOKUP(D9,'life table -مفروضات و نرخ ها'!AC:AD,2,0)*AE9)/1000000,(VLOOKUP(D9,'life table -مفروضات و نرخ ها'!AC:AE,3,0)*AE9)/1000000)*(1+'ورود اطلاعات'!$H$5),0)</f>
        <v>0</v>
      </c>
      <c r="BS9" s="123">
        <f>IF(A9&lt;&gt;"",IF('ورود اطلاعات'!$B$9=1,IF('ورود اطلاعات'!$B$11="بلی",IF(AND(18&lt;=B9,B9&lt;=60),AG9*(VLOOKUP('life table -مفروضات و نرخ ها'!$O$3+A8,'life table -مفروضات و نرخ ها'!$A$3:$D$103,4,0))*(1+'ورود اطلاعات'!$D$5),0),0),0))</f>
        <v>0</v>
      </c>
      <c r="BT9" s="123" t="b">
        <f>IFERROR(IF(A9&lt;&gt;"",IF('ورود اطلاعات'!$B$9=1,IF('ورود اطلاعات'!$B$11="خیر",IF('ورود اطلاعات'!$D$21="بیمه شده اصلی",(محاسبات!AF9*VLOOKUP(محاسبات!B9,'life table -مفروضات و نرخ ها'!A:D,4,0)*(1+'ورود اطلاعات'!$D$5)),IF('ورود اطلاعات'!$D$21="بیمه گذار",(محاسبات!AF9*VLOOKUP(محاسبات!E9,'life table -مفروضات و نرخ ها'!A:D,4,0)*(1+'ورود اطلاعات'!$D$23)),0))))),0)</f>
        <v>0</v>
      </c>
      <c r="BU9" s="123" t="b">
        <f>IFERROR(IF(A9&lt;&gt;"",IF('ورود اطلاعات'!$B$9=0,IF('ورود اطلاعات'!$B$11="خیر",IF('ورود اطلاعات'!$D$21="بیمه شده اصلی",(محاسبات!AH9*VLOOKUP(محاسبات!B9,'life table -مفروضات و نرخ ها'!A:D,4,0)*(1+'ورود اطلاعات'!$D$5)),IF('ورود اطلاعات'!$D$21="بیمه گذار",(محاسبات!AH9*VLOOKUP(محاسبات!E9,'life table -مفروضات و نرخ ها'!A:D,4,0)*(1+'ورود اطلاعات'!$D$23)),0))))),0)</f>
        <v>0</v>
      </c>
      <c r="BV9" s="123">
        <f>IF(A9&lt;&gt;"",IF('ورود اطلاعات'!$B$9=0,IF('ورود اطلاعات'!$B$11="بلی",IF(AND(18&lt;=B9,B9&lt;=60),AI9*(VLOOKUP('life table -مفروضات و نرخ ها'!$O$3+A8,'life table -مفروضات و نرخ ها'!$A$3:$D$103,4,0))*(1+'ورود اطلاعات'!$D$5),0),0),0))</f>
        <v>0</v>
      </c>
      <c r="BW9" s="123">
        <f>IFERROR(IF(A9&lt;&gt;"",'life table -مفروضات و نرخ ها'!$Q$11*BK9,""),0)</f>
        <v>0</v>
      </c>
      <c r="BX9" s="123">
        <f>IFERROR(IF(A9&lt;&gt;"",'life table -مفروضات و نرخ ها'!$Q$11*(BO9+BN9),""),0)</f>
        <v>0</v>
      </c>
      <c r="BY9" s="123">
        <f>IFERROR(IF(A9&lt;&gt;"",BJ9*'life table -مفروضات و نرخ ها'!$Q$11,0),"")</f>
        <v>0</v>
      </c>
      <c r="BZ9" s="123">
        <f>IFERROR(IF(A9&lt;&gt;"",(BM9+BL9)*'life table -مفروضات و نرخ ها'!$Q$11,0),0)</f>
        <v>0</v>
      </c>
      <c r="CA9" s="123">
        <f>IF(A9&lt;&gt;"",AZ9+BC9+BF9+BJ9+BK9+BL9+BM9+BN9+BO9+BP9+BS9+BT9+BU9+BV9+BW9+BX9+BY9+BZ9+'ورود اطلاعات'!$D$22*(محاسبات!T9*'life table -مفروضات و نرخ ها'!$Y$3+محاسبات!W9*'life table -مفروضات و نرخ ها'!$Z$3+محاسبات!Z9*'life table -مفروضات و نرخ ها'!$AA$3),0)</f>
        <v>0</v>
      </c>
      <c r="CB9" s="123">
        <f>IF(A9&lt;&gt;"",BA9+BD9+BG9+BQ9+'ورود اطلاعات'!$F$17*(محاسبات!U9*'life table -مفروضات و نرخ ها'!$Y$3+محاسبات!X9*'life table -مفروضات و نرخ ها'!$Z$3+محاسبات!AA9*'life table -مفروضات و نرخ ها'!$AA$3),0)</f>
        <v>0</v>
      </c>
      <c r="CC9" s="123">
        <f>IF(A9&lt;&gt;"",BB9+BE9+BH9+BR9+'ورود اطلاعات'!$H$17*(محاسبات!V9*'life table -مفروضات و نرخ ها'!$Y$3+محاسبات!Y9*'life table -مفروضات و نرخ ها'!$Z$3+محاسبات!AB9*'life table -مفروضات و نرخ ها'!$AA$3),"")</f>
        <v>0</v>
      </c>
      <c r="CD9" s="123">
        <f>IF(B9&lt;&gt;"",'life table -مفروضات و نرخ ها'!$Q$8*(N9+P9+O9+AQ9+AR9+AS9+AT9+AW9+AX9+AY9+AZ9+BA9+BL9+BN9+BO9+BB9+BC9+BD9+BE9+BF9+BG9+BH9+BP9+BQ9+BR9+BJ9+BK9+BM9+BS9+BT9+BU9+BV9+BW9+BX9+BY9+BZ9+AU9),"")</f>
        <v>0</v>
      </c>
      <c r="CE9" s="123">
        <f>IF(B9&lt;&gt;"",'life table -مفروضات و نرخ ها'!$Q$9*(N9+P9+O9+AQ9+AR9+AS9+AT9+AW9+AX9+AY9+AZ9+BA9+BL9+BN9+BO9+BB9+BC9+BD9+BE9+BF9+BG9+BH9+BP9+BQ9+BR9+BJ9+BK9+BM9+BS9+BT9+BU9+BV9+BW9+BX9+BY9+BZ9+AU9),"")</f>
        <v>0</v>
      </c>
      <c r="CF9" s="123">
        <f>IF(A9&lt;&gt;"",(CF8*(1+L9)+(I9/'life table -مفروضات و نرخ ها'!$M$5)*L9*((1+L9)^(1/'life table -مفروضات و نرخ ها'!$M$5))/(((1+L9)^(1/'life table -مفروضات و نرخ ها'!$M$5))-1)),"")</f>
        <v>2287911188.6271691</v>
      </c>
      <c r="CG9" s="123">
        <f t="shared" ref="CG9:CG40" si="14">IF(A9&lt;&gt;"",CF9,"")</f>
        <v>2287911188.6271691</v>
      </c>
      <c r="CH9" s="123">
        <f t="shared" si="11"/>
        <v>0</v>
      </c>
      <c r="CI9" s="123">
        <f t="shared" si="12"/>
        <v>0</v>
      </c>
      <c r="CJ9" s="123">
        <f t="shared" si="4"/>
        <v>2287911188.6271691</v>
      </c>
      <c r="CK9" s="121">
        <f>'ورود اطلاعات'!$D$19*محاسبات!G8</f>
        <v>0</v>
      </c>
      <c r="CL9" s="126">
        <f t="shared" si="5"/>
        <v>0</v>
      </c>
      <c r="CM9" s="123">
        <f>IF(A9&lt;&gt;"",(CM8*(1+$CO$1)+(I9/'life table -مفروضات و نرخ ها'!$M$5)*$CO$1*((1+$CO$1)^(1/'life table -مفروضات و نرخ ها'!$M$5))/(((1+$CO$1)^(1/'life table -مفروضات و نرخ ها'!$M$5))-1)),"")</f>
        <v>3646175978.2135153</v>
      </c>
      <c r="CN9" s="123">
        <f t="shared" si="9"/>
        <v>3646175978.2135153</v>
      </c>
    </row>
    <row r="10" spans="1:93" ht="19.5" x14ac:dyDescent="0.25">
      <c r="A10" s="95">
        <f t="shared" si="10"/>
        <v>7</v>
      </c>
      <c r="B10" s="122">
        <f>IFERROR(IF(A9+$B$4&gt;81,"",IF($B$4+'life table -مفروضات و نرخ ها'!A9&lt;$B$4+'life table -مفروضات و نرخ ها'!$I$5,$B$4+'life table -مفروضات و نرخ ها'!A9,"")),"")</f>
        <v>66</v>
      </c>
      <c r="C10" s="122">
        <f>IFERROR(IF(B10&lt;&gt;"",IF(A9+$C$4&gt;81,"",IF($C$4+'life table -مفروضات و نرخ ها'!A9&lt;$C$4+'life table -مفروضات و نرخ ها'!$I$5,$C$4+'life table -مفروضات و نرخ ها'!A9,"")),""),"")</f>
        <v>6</v>
      </c>
      <c r="D10" s="122">
        <f>IFERROR(IF(B10&lt;&gt;"",IF(A9+$D$4&gt;81,"",IF($D$4+'life table -مفروضات و نرخ ها'!A9&lt;$D$4+'life table -مفروضات و نرخ ها'!$I$5,$D$4+'life table -مفروضات و نرخ ها'!A9,"")),""),"")</f>
        <v>6</v>
      </c>
      <c r="E10" s="122">
        <f>IF(B10&lt;&gt;"",IF('life table -مفروضات و نرخ ها'!$K$4&lt;&gt; 0,IF($E$4+'life table -مفروضات و نرخ ها'!A9&lt;$E$4+'life table -مفروضات و نرخ ها'!$I$5,$E$4+'life table -مفروضات و نرخ ها'!A9,"")),"")</f>
        <v>66</v>
      </c>
      <c r="F10" s="123"/>
      <c r="G10" s="123">
        <f>IF(A10&lt;&gt;"",IF('life table -مفروضات و نرخ ها'!$I$7&lt;&gt; "يكجا",G9*(1+'life table -مفروضات و نرخ ها'!$I$4),0),0)</f>
        <v>425174640.0000003</v>
      </c>
      <c r="H10" s="123">
        <f>IFERROR(IF(A10&lt;&gt;"",IF('life table -مفروضات و نرخ ها'!$O$11=1,(G10/K10)-(CA10+CB10+CC10),(G10/K10)),0),0)</f>
        <v>425174640.0000003</v>
      </c>
      <c r="I10" s="123">
        <f t="shared" si="0"/>
        <v>383047958.47623628</v>
      </c>
      <c r="J10" s="123">
        <f>IF(A10&lt;&gt;"",IF(A10=1,'life table -مفروضات و نرخ ها'!$M$6,0),"")</f>
        <v>0</v>
      </c>
      <c r="K10" s="124">
        <v>1</v>
      </c>
      <c r="L10" s="124">
        <f t="shared" si="13"/>
        <v>0.1</v>
      </c>
      <c r="M10" s="124">
        <f t="shared" si="6"/>
        <v>0.28649999999999998</v>
      </c>
      <c r="N10" s="123">
        <f>IF(B10&lt;&gt;"",S10*(VLOOKUP('life table -مفروضات و نرخ ها'!$O$3+A9,'life table -مفروضات و نرخ ها'!$A$3:$D$103,4)*(1/(1+L10)^0.5)),0)</f>
        <v>11424366.469635967</v>
      </c>
      <c r="O10" s="123">
        <f>IFERROR(IF(C10&lt;&gt;"",R10*(VLOOKUP('life table -مفروضات و نرخ ها'!$S$3+A9,'life table -مفروضات و نرخ ها'!$A$3:$D$103,4)*(1/(1+L10)^0.5)),0),"")</f>
        <v>0</v>
      </c>
      <c r="P10" s="123">
        <f>IFERROR(IF(D10&lt;&gt;"",Q10*(VLOOKUP('life table -مفروضات و نرخ ها'!$S$4+A9,'life table -مفروضات و نرخ ها'!$A$3:$D$103,4)*(1/(1+L10)^0.5)),0),"")</f>
        <v>0</v>
      </c>
      <c r="Q10" s="123">
        <f>IF(D10&lt;&gt;"",IF((Q9*(1+'life table -مفروضات و نرخ ها'!$M$4))&gt;='life table -مفروضات و نرخ ها'!$I$10,'life table -مفروضات و نرخ ها'!$I$10,(Q9*(1+'life table -مفروضات و نرخ ها'!$M$4))),0)</f>
        <v>0</v>
      </c>
      <c r="R10" s="123">
        <f>IF(C10&lt;&gt;"",IF((R9*(1+'life table -مفروضات و نرخ ها'!$M$4))&gt;='life table -مفروضات و نرخ ها'!$I$10,'life table -مفروضات و نرخ ها'!$I$10,(R9*(1+'life table -مفروضات و نرخ ها'!$M$4))),0)</f>
        <v>0</v>
      </c>
      <c r="S10" s="123">
        <f>IF(A10&lt;&gt;"",IF((S9*(1+'life table -مفروضات و نرخ ها'!$M$4))&gt;='life table -مفروضات و نرخ ها'!$I$10,'life table -مفروضات و نرخ ها'!$I$10,(S9*(1+'life table -مفروضات و نرخ ها'!$M$4))),0)</f>
        <v>670047820.3125</v>
      </c>
      <c r="T10" s="123">
        <f>IF(A10&lt;&gt;"",IF(S10*'ورود اطلاعات'!$D$7&lt;='life table -مفروضات و نرخ ها'!$M$10,S10*'ورود اطلاعات'!$D$7,'life table -مفروضات و نرخ ها'!$M$10),0)</f>
        <v>0</v>
      </c>
      <c r="U10" s="123">
        <f>IF(A10&lt;&gt;"",IF(R10*'ورود اطلاعات'!$F$7&lt;='life table -مفروضات و نرخ ها'!$M$10,R10*'ورود اطلاعات'!$F$7,'life table -مفروضات و نرخ ها'!$M$10),0)</f>
        <v>0</v>
      </c>
      <c r="V10" s="123">
        <f>IF(A10&lt;&gt;"",IF(Q10*'ورود اطلاعات'!$H$7&lt;='life table -مفروضات و نرخ ها'!$M$10,Q10*'ورود اطلاعات'!$H$7,'life table -مفروضات و نرخ ها'!$M$10),0)</f>
        <v>0</v>
      </c>
      <c r="W10" s="123">
        <f>IF(A10&lt;&gt;"",IF(W9*(1+'life table -مفروضات و نرخ ها'!$M$4)&lt;'life table -مفروضات و نرخ ها'!$I$11,W9*(1+'life table -مفروضات و نرخ ها'!$M$4),'life table -مفروضات و نرخ ها'!$I$11),"")</f>
        <v>0</v>
      </c>
      <c r="X10" s="123">
        <f>IF(C10&lt;&gt;"",IF(X9*(1+'life table -مفروضات و نرخ ها'!$M$4)&lt;'life table -مفروضات و نرخ ها'!$I$11,X9*(1+'life table -مفروضات و نرخ ها'!$M$4),'life table -مفروضات و نرخ ها'!$I$11),0)</f>
        <v>0</v>
      </c>
      <c r="Y10" s="123">
        <f>IF(D10&lt;&gt;"",IF(Y9*(1+'life table -مفروضات و نرخ ها'!$M$4)&lt;'life table -مفروضات و نرخ ها'!$I$11,Y9*(1+'life table -مفروضات و نرخ ها'!$M$4),'life table -مفروضات و نرخ ها'!$I$11),0)</f>
        <v>0</v>
      </c>
      <c r="Z10" s="123">
        <f>IF(A10&lt;&gt;"",IF(Z9*(1+'life table -مفروضات و نرخ ها'!$M$4)&lt;'life table -مفروضات و نرخ ها'!$M$11,Z9*(1+'life table -مفروضات و نرخ ها'!$M$4),'life table -مفروضات و نرخ ها'!$M$11),0)</f>
        <v>0</v>
      </c>
      <c r="AA10" s="123">
        <f>IF(C10&lt;&gt;"",IF(AA9*(1+'life table -مفروضات و نرخ ها'!$M$4)&lt;'life table -مفروضات و نرخ ها'!$M$11,AA9*(1+'life table -مفروضات و نرخ ها'!$M$4),'life table -مفروضات و نرخ ها'!$M$11),0)</f>
        <v>0</v>
      </c>
      <c r="AB10" s="123">
        <f>IF(D10&lt;&gt;"",IF(AB9*(1+'life table -مفروضات و نرخ ها'!$M$4)&lt;'life table -مفروضات و نرخ ها'!$M$11,AB9*(1+'life table -مفروضات و نرخ ها'!$M$4),'life table -مفروضات و نرخ ها'!$M$11),0)</f>
        <v>0</v>
      </c>
      <c r="AC10" s="123">
        <f>IF(B10&gt;60,0,IF('ورود اطلاعات'!$D$14="ندارد",0,MIN(S10*'ورود اطلاعات'!$D$14,'life table -مفروضات و نرخ ها'!$O$10)))</f>
        <v>0</v>
      </c>
      <c r="AD10" s="123">
        <f>IF(C10&gt;60,0,IF('ورود اطلاعات'!$F$14="ندارد",0,MIN(R10*'ورود اطلاعات'!$F$14,'life table -مفروضات و نرخ ها'!$O$10)))</f>
        <v>0</v>
      </c>
      <c r="AE10" s="123">
        <f>IF(D10&gt;60,0,IF('ورود اطلاعات'!$H$14="ندارد",0,MIN(Q10*'ورود اطلاعات'!$H$14,'life table -مفروضات و نرخ ها'!$O$10)))</f>
        <v>0</v>
      </c>
      <c r="AF10" s="123">
        <f>IFERROR(IF(A10&lt;&gt;"",IF(AND('ورود اطلاعات'!$D$21="بیمه گذار",18&lt;=E10,E10&lt;=60),(AF9*AN9-AK9),IF(AND('ورود اطلاعات'!$D$21="بیمه شده اصلی",18&lt;=B10,B10&lt;=60),(AF9*AN9-AK9),0)),0),0)</f>
        <v>0</v>
      </c>
      <c r="AG10" s="123">
        <f t="shared" si="7"/>
        <v>0</v>
      </c>
      <c r="AH10" s="123">
        <f>IF(A10&lt;&gt;"",IF(AND('ورود اطلاعات'!$D$21="بیمه گذار",18&lt;=E10,E10&lt;=60),(AH9*AN9-AJ9),IF(AND('ورود اطلاعات'!$D$21="بیمه شده اصلی",18&lt;=B10,B10&lt;=60),(AH9*AN9-AJ9),0)),0)</f>
        <v>0</v>
      </c>
      <c r="AI10" s="123">
        <f t="shared" si="8"/>
        <v>0</v>
      </c>
      <c r="AJ10" s="123">
        <f>IFERROR(IF(A10&lt;&gt;"",IF('life table -مفروضات و نرخ ها'!$O$6="دارد",IF('life table -مفروضات و نرخ ها'!$O$11=0,IF(AND('life table -مفروضات و نرخ ها'!$K$5="خیر",'ورود اطلاعات'!$D$21="بیمه گذار"),(G11+AZ11+BA11+BB11+BC11+BD11+BE11+BF11+BG11+BH11+BI11+BP11+BQ11+BR11),IF(AND('life table -مفروضات و نرخ ها'!$K$5="خیر",'ورود اطلاعات'!$D$21="بیمه شده اصلی"),(G11+CB11+CC11),0)),0),0),0),0)</f>
        <v>0</v>
      </c>
      <c r="AK10" s="123">
        <f>IF(A10&lt;&gt;"",IF('life table -مفروضات و نرخ ها'!$O$6="دارد",IF('ورود اطلاعات'!$B$9=1,IF('ورود اطلاعات'!$B$11="خیر",G11,0),0),0),0)</f>
        <v>0</v>
      </c>
      <c r="AL10" s="123">
        <f>IF(A10&lt;&gt;"",IF('life table -مفروضات و نرخ ها'!$O$6="دارد",IF('life table -مفروضات و نرخ ها'!$O$11=1,IF('life table -مفروضات و نرخ ها'!$K$5="بلی",G11,0),0),0),0)</f>
        <v>0</v>
      </c>
      <c r="AM10" s="123">
        <f>IFERROR(IF(A10&lt;&gt;"",IF('life table -مفروضات و نرخ ها'!$O$6="دارد",IF('life table -مفروضات و نرخ ها'!$O$11=0,IF('life table -مفروضات و نرخ ها'!$K$5="بلی",(G11+CB11+CC11),0),0),0),""),0)</f>
        <v>0</v>
      </c>
      <c r="AN10" s="124">
        <f t="shared" si="1"/>
        <v>1.1000000000000001</v>
      </c>
      <c r="AO10" s="124">
        <f t="shared" si="2"/>
        <v>0.90909090909090906</v>
      </c>
      <c r="AP10" s="124">
        <f>IF(A10&lt;&gt;"",PRODUCT($AO$4:AO10),"")</f>
        <v>0.43726939246114332</v>
      </c>
      <c r="AQ10" s="123">
        <f>کارمزد!N10</f>
        <v>434453.90625</v>
      </c>
      <c r="AR10" s="123">
        <f>IF(A10&lt;6,('life table -مفروضات و نرخ ها'!$Q$4/5)*$S$4,0)</f>
        <v>0</v>
      </c>
      <c r="AS10" s="123">
        <f>IFERROR(IF(A10&lt;&gt;"",'life table -مفروضات و نرخ ها'!$Q$6*H10,""),"")</f>
        <v>17006985.600000013</v>
      </c>
      <c r="AT10" s="123">
        <f>IF(A10&lt;&gt;"",'life table -مفروضات و نرخ ها'!$Q$7*H10,"")</f>
        <v>12755239.200000009</v>
      </c>
      <c r="AU10" s="123">
        <f t="shared" si="3"/>
        <v>505636.34787800437</v>
      </c>
      <c r="AV10" s="125">
        <f>IF(A10&lt;&gt;"",(('life table -مفروضات و نرخ ها'!$M$5*(((AN10)^(1/'life table -مفروضات و نرخ ها'!$M$5))-1))/((1-AO10)*((AN10)^(1/'life table -مفروضات و نرخ ها'!$M$5)))-1),0)</f>
        <v>4.4259464997197018E-2</v>
      </c>
      <c r="AW10" s="123">
        <f>IF(A10&lt;&gt;"",N10*'life table -مفروضات و نرخ ها'!$O$4,"")</f>
        <v>0</v>
      </c>
      <c r="AX10" s="123">
        <f>IF(A10&lt;&gt;"",O10*'life table -مفروضات و نرخ ها'!$U$3,"")</f>
        <v>0</v>
      </c>
      <c r="AY10" s="123">
        <f>IF(A10&lt;&gt;"",P10*'life table -مفروضات و نرخ ها'!$U$4,"")</f>
        <v>0</v>
      </c>
      <c r="AZ10" s="123">
        <f>IFERROR(IF(A10&lt;&gt;"",IF('life table -مفروضات و نرخ ها'!$O$8=1,('life table -مفروضات و نرخ ها'!$Y$3*T10),IF('life table -مفروضات و نرخ ها'!$O$8=2,('life table -مفروضات و نرخ ها'!$Y$4*T10),IF('life table -مفروضات و نرخ ها'!$O$8=3,('life table -مفروضات و نرخ ها'!$Y$5*T10),IF('life table -مفروضات و نرخ ها'!$O$8=4,('life table -مفروضات و نرخ ها'!$Y$6*T10),('life table -مفروضات و نرخ ها'!$Y$7*T10))))),""),"")</f>
        <v>0</v>
      </c>
      <c r="BA10" s="123">
        <f>IFERROR(IF(A10&lt;&gt;"",IF('life table -مفروضات و نرخ ها'!$S$10=1,('life table -مفروضات و نرخ ها'!$Y$3*U10),IF('life table -مفروضات و نرخ ها'!$S$10=2,('life table -مفروضات و نرخ ها'!$Y$4*U10),IF('life table -مفروضات و نرخ ها'!$S$10=3,('life table -مفروضات و نرخ ها'!$Y$5*U10),IF('life table -مفروضات و نرخ ها'!$S$10=4,('life table -مفروضات و نرخ ها'!$Y$6*U10),('life table -مفروضات و نرخ ها'!$Y$7*U10))))),""),"")</f>
        <v>0</v>
      </c>
      <c r="BB10" s="123">
        <f>IFERROR(IF(A10&lt;&gt;"",IF('life table -مفروضات و نرخ ها'!$S$11=1,('life table -مفروضات و نرخ ها'!$Y$3*V10),IF('life table -مفروضات و نرخ ها'!$S$11=2,('life table -مفروضات و نرخ ها'!$Y$4*V10),IF('life table -مفروضات و نرخ ها'!$S$11=3,('life table -مفروضات و نرخ ها'!$Y$5*V10),IF('life table -مفروضات و نرخ ها'!$S$11=4,('life table -مفروضات و نرخ ها'!$Y$6*V10),('life table -مفروضات و نرخ ها'!$Y$7*V10))))),""),"")</f>
        <v>0</v>
      </c>
      <c r="BC10" s="123">
        <f>IFERROR(IF(A10&lt;&gt;"",IF('life table -مفروضات و نرخ ها'!$O$8=1,('life table -مفروضات و نرخ ها'!$Z$3*W10),IF('life table -مفروضات و نرخ ها'!$O$8=2,('life table -مفروضات و نرخ ها'!$Z$4*W10),IF('life table -مفروضات و نرخ ها'!$O$8=3,('life table -مفروضات و نرخ ها'!$Z$5*W10),IF('life table -مفروضات و نرخ ها'!$O$8=4,('life table -مفروضات و نرخ ها'!$Z$6*W10),('life table -مفروضات و نرخ ها'!$Z$7*W10))))),""),"")</f>
        <v>0</v>
      </c>
      <c r="BD10" s="123">
        <f>IFERROR(IF(A10&lt;&gt;"",IF('life table -مفروضات و نرخ ها'!$S$10=1,('life table -مفروضات و نرخ ها'!$Z$3*X10),IF('life table -مفروضات و نرخ ها'!$S$10=2,('life table -مفروضات و نرخ ها'!$Z$4*X10),IF('life table -مفروضات و نرخ ها'!$S$10=3,('life table -مفروضات و نرخ ها'!$Z$5*X10),IF('life table -مفروضات و نرخ ها'!$S$10=4,('life table -مفروضات و نرخ ها'!$Z$6*X10),('life table -مفروضات و نرخ ها'!$Z$7*X10))))),""),"")</f>
        <v>0</v>
      </c>
      <c r="BE10" s="123">
        <f>IFERROR(IF(A10&lt;&gt;"",IF('life table -مفروضات و نرخ ها'!$S$11=1,('life table -مفروضات و نرخ ها'!$Z$3*Y10),IF('life table -مفروضات و نرخ ها'!$S$11=2,('life table -مفروضات و نرخ ها'!$Z$4*Y10),IF('life table -مفروضات و نرخ ها'!$S$11=3,('life table -مفروضات و نرخ ها'!$Z$5*Y10),IF('life table -مفروضات و نرخ ها'!$S$11=4,('life table -مفروضات و نرخ ها'!$Z$6*Y10),('life table -مفروضات و نرخ ها'!$Z$7*Y10))))),""),"")</f>
        <v>0</v>
      </c>
      <c r="BF10" s="123">
        <f>IFERROR(IF(A10&lt;&gt;"",IF('life table -مفروضات و نرخ ها'!$O$8=1,('life table -مفروضات و نرخ ها'!$AA$3*Z10),IF('life table -مفروضات و نرخ ها'!$O$8=2,('life table -مفروضات و نرخ ها'!$AA$4*Z10),IF('life table -مفروضات و نرخ ها'!$O$8=3,('life table -مفروضات و نرخ ها'!$AA$5*Z10),IF('life table -مفروضات و نرخ ها'!$O$8=4,('life table -مفروضات و نرخ ها'!$AA$6*Z10),('life table -مفروضات و نرخ ها'!$AA$7*Z10))))),""),"")</f>
        <v>0</v>
      </c>
      <c r="BG10" s="123">
        <f>IFERROR(IF(A10&lt;&gt;"",IF('life table -مفروضات و نرخ ها'!$S$10=1,('life table -مفروضات و نرخ ها'!$AA$3*AA10),IF('life table -مفروضات و نرخ ها'!$S$10=2,('life table -مفروضات و نرخ ها'!$AA$4*AA10),IF('life table -مفروضات و نرخ ها'!$S$10=3,('life table -مفروضات و نرخ ها'!$AA$5*AA10),IF('life table -مفروضات و نرخ ها'!$S$10=4,('life table -مفروضات و نرخ ها'!$AA$6*AA10),('life table -مفروضات و نرخ ها'!$AA$7*AA10))))),""),"")</f>
        <v>0</v>
      </c>
      <c r="BH10" s="123">
        <f>IFERROR(IF(B10&lt;&gt;"",IF('life table -مفروضات و نرخ ها'!$S$11=1,('life table -مفروضات و نرخ ها'!$AA$3*AB10),IF('life table -مفروضات و نرخ ها'!$S$11=2,('life table -مفروضات و نرخ ها'!$AA$4*AB10),IF('life table -مفروضات و نرخ ها'!$S$11=3,('life table -مفروضات و نرخ ها'!$AA$5*AB10),IF('life table -مفروضات و نرخ ها'!$S$11=4,('life table -مفروضات و نرخ ها'!$AA$6*AB10),('life table -مفروضات و نرخ ها'!$AA$7*AB10))))),""),"")</f>
        <v>0</v>
      </c>
      <c r="BI10" s="123">
        <f>IF(A10&lt;&gt;"",(T10*'life table -مفروضات و نرخ ها'!$Y$3+W10*'life table -مفروضات و نرخ ها'!$Z$3+Z10*'life table -مفروضات و نرخ ها'!$AA$3)*'ورود اطلاعات'!$D$22+(U10*'life table -مفروضات و نرخ ها'!$Y$3+X10*'life table -مفروضات و نرخ ها'!$Z$3+AA10*'life table -مفروضات و نرخ ها'!$AA$3)*'ورود اطلاعات'!$F$17+(V10*'life table -مفروضات و نرخ ها'!$Y$3+Y10*'life table -مفروضات و نرخ ها'!$Z$3+AB10*'life table -مفروضات و نرخ ها'!$AA$3)*('ورود اطلاعات'!$H$17),"")</f>
        <v>0</v>
      </c>
      <c r="BJ10" s="123">
        <f>IFERROR(IF($B$4+A10='ورود اطلاعات'!$B$8+محاسبات!$B$4,0,IF('ورود اطلاعات'!$B$11="بلی",IF(AND(B10&lt;18,B10&gt;60),0,IF(AND('ورود اطلاعات'!$D$20="دارد",'ورود اطلاعات'!$B$9=0),(G10+AZ10+BA10+BB10+BC10+BD10+BE10+BF10+BG10+BH10+BP10+BQ10+BR10+BI10)/K10)*VLOOKUP(B10,'life table -مفروضات و نرخ ها'!AF:AG,2,0))*(1+'ورود اطلاعات'!$D$22+'ورود اطلاعات'!$D$5),0)),0)</f>
        <v>0</v>
      </c>
      <c r="BK10" s="123">
        <f>IFERROR(IF($B$4+A10='ورود اطلاعات'!$B$8+محاسبات!$B$4,0,IF('ورود اطلاعات'!$B$11="بلی",IF(AND(B10&lt;18,B10&gt;60),0,IF(AND('ورود اطلاعات'!$D$20="دارد",'ورود اطلاعات'!$B$9=1),(G10)/K10)*VLOOKUP(B10,'life table -مفروضات و نرخ ها'!AF:AG,2,0))*(1+'ورود اطلاعات'!$D$22+'ورود اطلاعات'!$D$5),0)),0)</f>
        <v>0</v>
      </c>
      <c r="BL10" s="123">
        <f>IFERROR(IF($E$4+A10='ورود اطلاعات'!$B$8+محاسبات!$E$4,0,IF('ورود اطلاعات'!$B$9=0,IF('ورود اطلاعات'!$B$11="خیر",IF('ورود اطلاعات'!$D$20="دارد",IF('ورود اطلاعات'!$D$21="بیمه گذار",IF(AND(E10&lt;18,E10&gt;60),0,(((G10+AZ10+BA10+BB10+BC10+BD10+BE10+BF10+BG10+BH10+BP10+BQ10+BR10+BI10)/K10)*VLOOKUP(E10,'life table -مفروضات و نرخ ها'!AF:AG,2,0)*(1+'ورود اطلاعات'!$D$24+'ورود اطلاعات'!$D$23))),0),0),0),0)),0)</f>
        <v>0</v>
      </c>
      <c r="BM10" s="123">
        <f>IFERROR(IF($B$4+A10='ورود اطلاعات'!$B$8+$B$4,0,IF('ورود اطلاعات'!$B$9=0,IF('ورود اطلاعات'!$B$11="خیر",IF('ورود اطلاعات'!$D$20="دارد",IF('ورود اطلاعات'!$D$21="بیمه شده اصلی",IF(AND(B10&lt;18,B10&gt;60),0,(((G10+AZ10+BA10+BB10+BC10+BD10+BE10+BF10+BG10+BH10+BP10+BQ10+BR10+BI10)/K10)*VLOOKUP(B10,'life table -مفروضات و نرخ ها'!AF:AG,2,0)*(1+'ورود اطلاعات'!$D$22+'ورود اطلاعات'!$D$5))),0),0),0),0)),0)</f>
        <v>0</v>
      </c>
      <c r="BN10" s="123" t="b">
        <f>IFERROR(IF($E$4+A10='ورود اطلاعات'!$B$8+$E$4,0,IF('ورود اطلاعات'!$B$9=1,IF('ورود اطلاعات'!$B$11="خیر",IF('ورود اطلاعات'!$D$20="دارد",IF('ورود اطلاعات'!$D$21="بیمه گذار",IF(AND(E10&lt;18,E10&gt;60),0,((G10/K10)*VLOOKUP(E10,'life table -مفروضات و نرخ ها'!AF:AG,2,0)*(1+'ورود اطلاعات'!$D$24+'ورود اطلاعات'!$D$23))),0),0),0))),0)</f>
        <v>0</v>
      </c>
      <c r="BO10" s="123">
        <f>IFERROR(IF($B$4+A10='ورود اطلاعات'!$B$8+$B$4,0,IF('ورود اطلاعات'!$B$9=1,IF('ورود اطلاعات'!$B$11="خیر",IF('ورود اطلاعات'!$D$20="دارد",IF('ورود اطلاعات'!$D$21="بیمه شده اصلی",IF(AND(B10&lt;18,B10&gt;60),0,((G10/K10)*VLOOKUP(B10,'life table -مفروضات و نرخ ها'!AF:AG,2,0)*(1+'ورود اطلاعات'!$D$22+'ورود اطلاعات'!$D$5))),0),0),0),0)),0)</f>
        <v>0</v>
      </c>
      <c r="BP10" s="123">
        <f>IFERROR(IF('ورود اطلاعات'!$D$16=5,(VLOOKUP(محاسبات!B10,'life table -مفروضات و نرخ ها'!AC:AD,2,0)*محاسبات!AC10)/1000000,(VLOOKUP(محاسبات!B10,'life table -مفروضات و نرخ ها'!AC:AE,3,0)*محاسبات!AC10)/1000000)*(1+'ورود اطلاعات'!$D$5),0)</f>
        <v>0</v>
      </c>
      <c r="BQ10" s="123">
        <f>IFERROR(IF('ورود اطلاعات'!$F$16=5,(VLOOKUP(C10,'life table -مفروضات و نرخ ها'!AC:AD,2,0)*AD10)/1000000,(VLOOKUP(C10,'life table -مفروضات و نرخ ها'!AC:AE,3,0)*محاسبات!AD10)/1000000)*(1+'ورود اطلاعات'!$F$5),0)</f>
        <v>0</v>
      </c>
      <c r="BR10" s="123">
        <f>IFERROR(IF('ورود اطلاعات'!$H$16=5,(VLOOKUP(D10,'life table -مفروضات و نرخ ها'!AC:AD,2,0)*AE10)/1000000,(VLOOKUP(D10,'life table -مفروضات و نرخ ها'!AC:AE,3,0)*AE10)/1000000)*(1+'ورود اطلاعات'!$H$5),0)</f>
        <v>0</v>
      </c>
      <c r="BS10" s="123">
        <f>IF(A10&lt;&gt;"",IF('ورود اطلاعات'!$B$9=1,IF('ورود اطلاعات'!$B$11="بلی",IF(AND(18&lt;=B10,B10&lt;=60),AG10*(VLOOKUP('life table -مفروضات و نرخ ها'!$O$3+A9,'life table -مفروضات و نرخ ها'!$A$3:$D$103,4,0))*(1+'ورود اطلاعات'!$D$5),0),0),0))</f>
        <v>0</v>
      </c>
      <c r="BT10" s="123" t="b">
        <f>IFERROR(IF(A10&lt;&gt;"",IF('ورود اطلاعات'!$B$9=1,IF('ورود اطلاعات'!$B$11="خیر",IF('ورود اطلاعات'!$D$21="بیمه شده اصلی",(محاسبات!AF10*VLOOKUP(محاسبات!B10,'life table -مفروضات و نرخ ها'!A:D,4,0)*(1+'ورود اطلاعات'!$D$5)),IF('ورود اطلاعات'!$D$21="بیمه گذار",(محاسبات!AF10*VLOOKUP(محاسبات!E10,'life table -مفروضات و نرخ ها'!A:D,4,0)*(1+'ورود اطلاعات'!$D$23)),0))))),0)</f>
        <v>0</v>
      </c>
      <c r="BU10" s="123" t="b">
        <f>IFERROR(IF(A10&lt;&gt;"",IF('ورود اطلاعات'!$B$9=0,IF('ورود اطلاعات'!$B$11="خیر",IF('ورود اطلاعات'!$D$21="بیمه شده اصلی",(محاسبات!AH10*VLOOKUP(محاسبات!B10,'life table -مفروضات و نرخ ها'!A:D,4,0)*(1+'ورود اطلاعات'!$D$5)),IF('ورود اطلاعات'!$D$21="بیمه گذار",(محاسبات!AH10*VLOOKUP(محاسبات!E10,'life table -مفروضات و نرخ ها'!A:D,4,0)*(1+'ورود اطلاعات'!$D$23)),0))))),0)</f>
        <v>0</v>
      </c>
      <c r="BV10" s="123">
        <f>IF(A10&lt;&gt;"",IF('ورود اطلاعات'!$B$9=0,IF('ورود اطلاعات'!$B$11="بلی",IF(AND(18&lt;=B10,B10&lt;=60),AI10*(VLOOKUP('life table -مفروضات و نرخ ها'!$O$3+A9,'life table -مفروضات و نرخ ها'!$A$3:$D$103,4,0))*(1+'ورود اطلاعات'!$D$5),0),0),0))</f>
        <v>0</v>
      </c>
      <c r="BW10" s="123">
        <f>IFERROR(IF(A10&lt;&gt;"",'life table -مفروضات و نرخ ها'!$Q$11*BK10,""),0)</f>
        <v>0</v>
      </c>
      <c r="BX10" s="123">
        <f>IFERROR(IF(A10&lt;&gt;"",'life table -مفروضات و نرخ ها'!$Q$11*(BO10+BN10),""),0)</f>
        <v>0</v>
      </c>
      <c r="BY10" s="123">
        <f>IFERROR(IF(A10&lt;&gt;"",BJ10*'life table -مفروضات و نرخ ها'!$Q$11,0),"")</f>
        <v>0</v>
      </c>
      <c r="BZ10" s="123">
        <f>IFERROR(IF(A10&lt;&gt;"",(BM10+BL10)*'life table -مفروضات و نرخ ها'!$Q$11,0),0)</f>
        <v>0</v>
      </c>
      <c r="CA10" s="123">
        <f>IF(A10&lt;&gt;"",AZ10+BC10+BF10+BJ10+BK10+BL10+BM10+BN10+BO10+BP10+BS10+BT10+BU10+BV10+BW10+BX10+BY10+BZ10+'ورود اطلاعات'!$D$22*(محاسبات!T10*'life table -مفروضات و نرخ ها'!$Y$3+محاسبات!W10*'life table -مفروضات و نرخ ها'!$Z$3+محاسبات!Z10*'life table -مفروضات و نرخ ها'!$AA$3),0)</f>
        <v>0</v>
      </c>
      <c r="CB10" s="123">
        <f>IF(A10&lt;&gt;"",BA10+BD10+BG10+BQ10+'ورود اطلاعات'!$F$17*(محاسبات!U10*'life table -مفروضات و نرخ ها'!$Y$3+محاسبات!X10*'life table -مفروضات و نرخ ها'!$Z$3+محاسبات!AA10*'life table -مفروضات و نرخ ها'!$AA$3),0)</f>
        <v>0</v>
      </c>
      <c r="CC10" s="123">
        <f>IF(A10&lt;&gt;"",BB10+BE10+BH10+BR10+'ورود اطلاعات'!$H$17*(محاسبات!V10*'life table -مفروضات و نرخ ها'!$Y$3+محاسبات!Y10*'life table -مفروضات و نرخ ها'!$Z$3+محاسبات!AB10*'life table -مفروضات و نرخ ها'!$AA$3),"")</f>
        <v>0</v>
      </c>
      <c r="CD10" s="123">
        <f>IF(B10&lt;&gt;"",'life table -مفروضات و نرخ ها'!$Q$8*(N10+P10+O10+AQ10+AR10+AS10+AT10+AW10+AX10+AY10+AZ10+BA10+BL10+BN10+BO10+BB10+BC10+BD10+BE10+BF10+BG10+BH10+BP10+BQ10+BR10+BJ10+BK10+BM10+BS10+BT10+BU10+BV10+BW10+BX10+BY10+BZ10+AU10),"")</f>
        <v>0</v>
      </c>
      <c r="CE10" s="123">
        <f>IF(B10&lt;&gt;"",'life table -مفروضات و نرخ ها'!$Q$9*(N10+P10+O10+AQ10+AR10+AS10+AT10+AW10+AX10+AY10+AZ10+BA10+BL10+BN10+BO10+BB10+BC10+BD10+BE10+BF10+BG10+BH10+BP10+BQ10+BR10+BJ10+BK10+BM10+BS10+BT10+BU10+BV10+BW10+BX10+BY10+BZ10+AU10),"")</f>
        <v>0</v>
      </c>
      <c r="CF10" s="123">
        <f>IF(A10&lt;&gt;"",(CF9*(1+L10)+(I10/'life table -مفروضات و نرخ ها'!$M$5)*L10*((1+L10)^(1/'life table -مفروضات و نرخ ها'!$M$5))/(((1+L10)^(1/'life table -مفروضات و نرخ ها'!$M$5))-1)),"")</f>
        <v>2920196619.4375315</v>
      </c>
      <c r="CG10" s="123">
        <f t="shared" si="14"/>
        <v>2920196619.4375315</v>
      </c>
      <c r="CH10" s="123">
        <f t="shared" si="11"/>
        <v>0</v>
      </c>
      <c r="CI10" s="123">
        <f t="shared" si="12"/>
        <v>0</v>
      </c>
      <c r="CJ10" s="123">
        <f t="shared" si="4"/>
        <v>2920196619.4375315</v>
      </c>
      <c r="CK10" s="121">
        <f>'ورود اطلاعات'!$D$19*محاسبات!G9</f>
        <v>0</v>
      </c>
      <c r="CL10" s="126">
        <f t="shared" si="5"/>
        <v>0</v>
      </c>
      <c r="CM10" s="123">
        <f>IF(A10&lt;&gt;"",(CM9*(1+$CO$1)+(I10/'life table -مفروضات و نرخ ها'!$M$5)*$CO$1*((1+$CO$1)^(1/'life table -مفروضات و نرخ ها'!$M$5))/(((1+$CO$1)^(1/'life table -مفروضات و نرخ ها'!$M$5))-1)),"")</f>
        <v>5131012116.848772</v>
      </c>
      <c r="CN10" s="123">
        <f t="shared" si="9"/>
        <v>5131012116.848772</v>
      </c>
    </row>
    <row r="11" spans="1:93" ht="19.5" x14ac:dyDescent="0.25">
      <c r="A11" s="95">
        <f t="shared" si="10"/>
        <v>8</v>
      </c>
      <c r="B11" s="122">
        <f>IFERROR(IF(A10+$B$4&gt;81,"",IF($B$4+'life table -مفروضات و نرخ ها'!A10&lt;$B$4+'life table -مفروضات و نرخ ها'!$I$5,$B$4+'life table -مفروضات و نرخ ها'!A10,"")),"")</f>
        <v>67</v>
      </c>
      <c r="C11" s="122">
        <f>IFERROR(IF(B11&lt;&gt;"",IF(A10+$C$4&gt;81,"",IF($C$4+'life table -مفروضات و نرخ ها'!A10&lt;$C$4+'life table -مفروضات و نرخ ها'!$I$5,$C$4+'life table -مفروضات و نرخ ها'!A10,"")),""),"")</f>
        <v>7</v>
      </c>
      <c r="D11" s="122">
        <f>IFERROR(IF(B11&lt;&gt;"",IF(A10+$D$4&gt;81,"",IF($D$4+'life table -مفروضات و نرخ ها'!A10&lt;$D$4+'life table -مفروضات و نرخ ها'!$I$5,$D$4+'life table -مفروضات و نرخ ها'!A10,"")),""),"")</f>
        <v>7</v>
      </c>
      <c r="E11" s="122">
        <f>IF(B11&lt;&gt;"",IF('life table -مفروضات و نرخ ها'!$K$4&lt;&gt; 0,IF($E$4+'life table -مفروضات و نرخ ها'!A10&lt;$E$4+'life table -مفروضات و نرخ ها'!$I$5,$E$4+'life table -مفروضات و نرخ ها'!A10,"")),"")</f>
        <v>67</v>
      </c>
      <c r="F11" s="123"/>
      <c r="G11" s="123">
        <f>IF(A11&lt;&gt;"",IF('life table -مفروضات و نرخ ها'!$I$7&lt;&gt; "يكجا",G10*(1+'life table -مفروضات و نرخ ها'!$I$4),0),0)</f>
        <v>467692104.00000036</v>
      </c>
      <c r="H11" s="123">
        <f>IFERROR(IF(A11&lt;&gt;"",IF('life table -مفروضات و نرخ ها'!$O$11=1,(G11/K11)-(CA11+CB11+CC11),(G11/K11)),0),0)</f>
        <v>467692104.00000036</v>
      </c>
      <c r="I11" s="123">
        <f t="shared" si="0"/>
        <v>420809942.70027906</v>
      </c>
      <c r="J11" s="123">
        <f>IF(A11&lt;&gt;"",IF(A11=1,'life table -مفروضات و نرخ ها'!$M$6,0),"")</f>
        <v>0</v>
      </c>
      <c r="K11" s="124">
        <v>1</v>
      </c>
      <c r="L11" s="124">
        <f t="shared" si="13"/>
        <v>0.1</v>
      </c>
      <c r="M11" s="124">
        <f t="shared" si="6"/>
        <v>0.28649999999999998</v>
      </c>
      <c r="N11" s="123">
        <f>IF(B11&lt;&gt;"",S11*(VLOOKUP('life table -مفروضات و نرخ ها'!$O$3+A10,'life table -مفروضات و نرخ ها'!$A$3:$D$103,4)*(1/(1+L11)^0.5)),0)</f>
        <v>13260183.965398341</v>
      </c>
      <c r="O11" s="123">
        <f>IFERROR(IF(C11&lt;&gt;"",R11*(VLOOKUP('life table -مفروضات و نرخ ها'!$S$3+A10,'life table -مفروضات و نرخ ها'!$A$3:$D$103,4)*(1/(1+L11)^0.5)),0),"")</f>
        <v>0</v>
      </c>
      <c r="P11" s="123">
        <f>IFERROR(IF(D11&lt;&gt;"",Q11*(VLOOKUP('life table -مفروضات و نرخ ها'!$S$4+A10,'life table -مفروضات و نرخ ها'!$A$3:$D$103,4)*(1/(1+L11)^0.5)),0),"")</f>
        <v>0</v>
      </c>
      <c r="Q11" s="123">
        <f>IF(D11&lt;&gt;"",IF((Q10*(1+'life table -مفروضات و نرخ ها'!$M$4))&gt;='life table -مفروضات و نرخ ها'!$I$10,'life table -مفروضات و نرخ ها'!$I$10,(Q10*(1+'life table -مفروضات و نرخ ها'!$M$4))),0)</f>
        <v>0</v>
      </c>
      <c r="R11" s="123">
        <f>IF(C11&lt;&gt;"",IF((R10*(1+'life table -مفروضات و نرخ ها'!$M$4))&gt;='life table -مفروضات و نرخ ها'!$I$10,'life table -مفروضات و نرخ ها'!$I$10,(R10*(1+'life table -مفروضات و نرخ ها'!$M$4))),0)</f>
        <v>0</v>
      </c>
      <c r="S11" s="123">
        <f>IF(A11&lt;&gt;"",IF((S10*(1+'life table -مفروضات و نرخ ها'!$M$4))&gt;='life table -مفروضات و نرخ ها'!$I$10,'life table -مفروضات و نرخ ها'!$I$10,(S10*(1+'life table -مفروضات و نرخ ها'!$M$4))),0)</f>
        <v>703550211.328125</v>
      </c>
      <c r="T11" s="123">
        <f>IF(A11&lt;&gt;"",IF(S11*'ورود اطلاعات'!$D$7&lt;='life table -مفروضات و نرخ ها'!$M$10,S11*'ورود اطلاعات'!$D$7,'life table -مفروضات و نرخ ها'!$M$10),0)</f>
        <v>0</v>
      </c>
      <c r="U11" s="123">
        <f>IF(A11&lt;&gt;"",IF(R11*'ورود اطلاعات'!$F$7&lt;='life table -مفروضات و نرخ ها'!$M$10,R11*'ورود اطلاعات'!$F$7,'life table -مفروضات و نرخ ها'!$M$10),0)</f>
        <v>0</v>
      </c>
      <c r="V11" s="123">
        <f>IF(A11&lt;&gt;"",IF(Q11*'ورود اطلاعات'!$H$7&lt;='life table -مفروضات و نرخ ها'!$M$10,Q11*'ورود اطلاعات'!$H$7,'life table -مفروضات و نرخ ها'!$M$10),0)</f>
        <v>0</v>
      </c>
      <c r="W11" s="123">
        <f>IF(A11&lt;&gt;"",IF(W10*(1+'life table -مفروضات و نرخ ها'!$M$4)&lt;'life table -مفروضات و نرخ ها'!$I$11,W10*(1+'life table -مفروضات و نرخ ها'!$M$4),'life table -مفروضات و نرخ ها'!$I$11),"")</f>
        <v>0</v>
      </c>
      <c r="X11" s="123">
        <f>IF(C11&lt;&gt;"",IF(X10*(1+'life table -مفروضات و نرخ ها'!$M$4)&lt;'life table -مفروضات و نرخ ها'!$I$11,X10*(1+'life table -مفروضات و نرخ ها'!$M$4),'life table -مفروضات و نرخ ها'!$I$11),0)</f>
        <v>0</v>
      </c>
      <c r="Y11" s="123">
        <f>IF(D11&lt;&gt;"",IF(Y10*(1+'life table -مفروضات و نرخ ها'!$M$4)&lt;'life table -مفروضات و نرخ ها'!$I$11,Y10*(1+'life table -مفروضات و نرخ ها'!$M$4),'life table -مفروضات و نرخ ها'!$I$11),0)</f>
        <v>0</v>
      </c>
      <c r="Z11" s="123">
        <f>IF(A11&lt;&gt;"",IF(Z10*(1+'life table -مفروضات و نرخ ها'!$M$4)&lt;'life table -مفروضات و نرخ ها'!$M$11,Z10*(1+'life table -مفروضات و نرخ ها'!$M$4),'life table -مفروضات و نرخ ها'!$M$11),0)</f>
        <v>0</v>
      </c>
      <c r="AA11" s="123">
        <f>IF(C11&lt;&gt;"",IF(AA10*(1+'life table -مفروضات و نرخ ها'!$M$4)&lt;'life table -مفروضات و نرخ ها'!$M$11,AA10*(1+'life table -مفروضات و نرخ ها'!$M$4),'life table -مفروضات و نرخ ها'!$M$11),0)</f>
        <v>0</v>
      </c>
      <c r="AB11" s="123">
        <f>IF(D11&lt;&gt;"",IF(AB10*(1+'life table -مفروضات و نرخ ها'!$M$4)&lt;'life table -مفروضات و نرخ ها'!$M$11,AB10*(1+'life table -مفروضات و نرخ ها'!$M$4),'life table -مفروضات و نرخ ها'!$M$11),0)</f>
        <v>0</v>
      </c>
      <c r="AC11" s="123">
        <f>IF(B11&gt;60,0,IF('ورود اطلاعات'!$D$14="ندارد",0,MIN(S11*'ورود اطلاعات'!$D$14,'life table -مفروضات و نرخ ها'!$O$10)))</f>
        <v>0</v>
      </c>
      <c r="AD11" s="123">
        <f>IF(C11&gt;60,0,IF('ورود اطلاعات'!$F$14="ندارد",0,MIN(R11*'ورود اطلاعات'!$F$14,'life table -مفروضات و نرخ ها'!$O$10)))</f>
        <v>0</v>
      </c>
      <c r="AE11" s="123">
        <f>IF(D11&gt;60,0,IF('ورود اطلاعات'!$H$14="ندارد",0,MIN(Q11*'ورود اطلاعات'!$H$14,'life table -مفروضات و نرخ ها'!$O$10)))</f>
        <v>0</v>
      </c>
      <c r="AF11" s="123">
        <f>IFERROR(IF(A11&lt;&gt;"",IF(AND('ورود اطلاعات'!$D$21="بیمه گذار",18&lt;=E11,E11&lt;=60),(AF10*AN10-AK10),IF(AND('ورود اطلاعات'!$D$21="بیمه شده اصلی",18&lt;=B11,B11&lt;=60),(AF10*AN10-AK10),0)),0),0)</f>
        <v>0</v>
      </c>
      <c r="AG11" s="123">
        <f t="shared" si="7"/>
        <v>0</v>
      </c>
      <c r="AH11" s="123">
        <f>IF(A11&lt;&gt;"",IF(AND('ورود اطلاعات'!$D$21="بیمه گذار",18&lt;=E11,E11&lt;=60),(AH10*AN10-AJ10),IF(AND('ورود اطلاعات'!$D$21="بیمه شده اصلی",18&lt;=B11,B11&lt;=60),(AH10*AN10-AJ10),0)),0)</f>
        <v>0</v>
      </c>
      <c r="AI11" s="123">
        <f t="shared" si="8"/>
        <v>0</v>
      </c>
      <c r="AJ11" s="123">
        <f>IFERROR(IF(A11&lt;&gt;"",IF('life table -مفروضات و نرخ ها'!$O$6="دارد",IF('life table -مفروضات و نرخ ها'!$O$11=0,IF(AND('life table -مفروضات و نرخ ها'!$K$5="خیر",'ورود اطلاعات'!$D$21="بیمه گذار"),(G12+AZ12+BA12+BB12+BC12+BD12+BE12+BF12+BG12+BH12+BI12+BP12+BQ12+BR12),IF(AND('life table -مفروضات و نرخ ها'!$K$5="خیر",'ورود اطلاعات'!$D$21="بیمه شده اصلی"),(G12+CB12+CC12),0)),0),0),0),0)</f>
        <v>0</v>
      </c>
      <c r="AK11" s="123">
        <f>IF(A11&lt;&gt;"",IF('life table -مفروضات و نرخ ها'!$O$6="دارد",IF('ورود اطلاعات'!$B$9=1,IF('ورود اطلاعات'!$B$11="خیر",G12,0),0),0),0)</f>
        <v>0</v>
      </c>
      <c r="AL11" s="123">
        <f>IF(A11&lt;&gt;"",IF('life table -مفروضات و نرخ ها'!$O$6="دارد",IF('life table -مفروضات و نرخ ها'!$O$11=1,IF('life table -مفروضات و نرخ ها'!$K$5="بلی",G12,0),0),0),0)</f>
        <v>0</v>
      </c>
      <c r="AM11" s="123">
        <f>IFERROR(IF(A11&lt;&gt;"",IF('life table -مفروضات و نرخ ها'!$O$6="دارد",IF('life table -مفروضات و نرخ ها'!$O$11=0,IF('life table -مفروضات و نرخ ها'!$K$5="بلی",(G12+CB12+CC12),0),0),0),""),0)</f>
        <v>0</v>
      </c>
      <c r="AN11" s="124">
        <f t="shared" si="1"/>
        <v>1.1000000000000001</v>
      </c>
      <c r="AO11" s="124">
        <f t="shared" si="2"/>
        <v>0.90909090909090906</v>
      </c>
      <c r="AP11" s="124">
        <f>IF(A11&lt;&gt;"",PRODUCT($AO$4:AO11),"")</f>
        <v>0.39751762951013025</v>
      </c>
      <c r="AQ11" s="123">
        <f>کارمزد!N11</f>
        <v>296641.40625</v>
      </c>
      <c r="AR11" s="123">
        <f>IF(A11&lt;6,('life table -مفروضات و نرخ ها'!$Q$4/5)*$S$4,0)</f>
        <v>0</v>
      </c>
      <c r="AS11" s="123">
        <f>IFERROR(IF(A11&lt;&gt;"",'life table -مفروضات و نرخ ها'!$Q$6*H11,""),"")</f>
        <v>18707684.160000015</v>
      </c>
      <c r="AT11" s="123">
        <f>IF(A11&lt;&gt;"",'life table -مفروضات و نرخ ها'!$Q$7*H11,"")</f>
        <v>14030763.12000001</v>
      </c>
      <c r="AU11" s="123">
        <f t="shared" si="3"/>
        <v>586888.648072941</v>
      </c>
      <c r="AV11" s="125">
        <f>IF(A11&lt;&gt;"",(('life table -مفروضات و نرخ ها'!$M$5*(((AN11)^(1/'life table -مفروضات و نرخ ها'!$M$5))-1))/((1-AO11)*((AN11)^(1/'life table -مفروضات و نرخ ها'!$M$5)))-1),0)</f>
        <v>4.4259464997197018E-2</v>
      </c>
      <c r="AW11" s="123">
        <f>IF(A11&lt;&gt;"",N11*'life table -مفروضات و نرخ ها'!$O$4,"")</f>
        <v>0</v>
      </c>
      <c r="AX11" s="123">
        <f>IF(A11&lt;&gt;"",O11*'life table -مفروضات و نرخ ها'!$U$3,"")</f>
        <v>0</v>
      </c>
      <c r="AY11" s="123">
        <f>IF(A11&lt;&gt;"",P11*'life table -مفروضات و نرخ ها'!$U$4,"")</f>
        <v>0</v>
      </c>
      <c r="AZ11" s="123">
        <f>IFERROR(IF(A11&lt;&gt;"",IF('life table -مفروضات و نرخ ها'!$O$8=1,('life table -مفروضات و نرخ ها'!$Y$3*T11),IF('life table -مفروضات و نرخ ها'!$O$8=2,('life table -مفروضات و نرخ ها'!$Y$4*T11),IF('life table -مفروضات و نرخ ها'!$O$8=3,('life table -مفروضات و نرخ ها'!$Y$5*T11),IF('life table -مفروضات و نرخ ها'!$O$8=4,('life table -مفروضات و نرخ ها'!$Y$6*T11),('life table -مفروضات و نرخ ها'!$Y$7*T11))))),""),"")</f>
        <v>0</v>
      </c>
      <c r="BA11" s="123">
        <f>IFERROR(IF(A11&lt;&gt;"",IF('life table -مفروضات و نرخ ها'!$S$10=1,('life table -مفروضات و نرخ ها'!$Y$3*U11),IF('life table -مفروضات و نرخ ها'!$S$10=2,('life table -مفروضات و نرخ ها'!$Y$4*U11),IF('life table -مفروضات و نرخ ها'!$S$10=3,('life table -مفروضات و نرخ ها'!$Y$5*U11),IF('life table -مفروضات و نرخ ها'!$S$10=4,('life table -مفروضات و نرخ ها'!$Y$6*U11),('life table -مفروضات و نرخ ها'!$Y$7*U11))))),""),"")</f>
        <v>0</v>
      </c>
      <c r="BB11" s="123">
        <f>IFERROR(IF(A11&lt;&gt;"",IF('life table -مفروضات و نرخ ها'!$S$11=1,('life table -مفروضات و نرخ ها'!$Y$3*V11),IF('life table -مفروضات و نرخ ها'!$S$11=2,('life table -مفروضات و نرخ ها'!$Y$4*V11),IF('life table -مفروضات و نرخ ها'!$S$11=3,('life table -مفروضات و نرخ ها'!$Y$5*V11),IF('life table -مفروضات و نرخ ها'!$S$11=4,('life table -مفروضات و نرخ ها'!$Y$6*V11),('life table -مفروضات و نرخ ها'!$Y$7*V11))))),""),"")</f>
        <v>0</v>
      </c>
      <c r="BC11" s="123">
        <f>IFERROR(IF(A11&lt;&gt;"",IF('life table -مفروضات و نرخ ها'!$O$8=1,('life table -مفروضات و نرخ ها'!$Z$3*W11),IF('life table -مفروضات و نرخ ها'!$O$8=2,('life table -مفروضات و نرخ ها'!$Z$4*W11),IF('life table -مفروضات و نرخ ها'!$O$8=3,('life table -مفروضات و نرخ ها'!$Z$5*W11),IF('life table -مفروضات و نرخ ها'!$O$8=4,('life table -مفروضات و نرخ ها'!$Z$6*W11),('life table -مفروضات و نرخ ها'!$Z$7*W11))))),""),"")</f>
        <v>0</v>
      </c>
      <c r="BD11" s="123">
        <f>IFERROR(IF(A11&lt;&gt;"",IF('life table -مفروضات و نرخ ها'!$S$10=1,('life table -مفروضات و نرخ ها'!$Z$3*X11),IF('life table -مفروضات و نرخ ها'!$S$10=2,('life table -مفروضات و نرخ ها'!$Z$4*X11),IF('life table -مفروضات و نرخ ها'!$S$10=3,('life table -مفروضات و نرخ ها'!$Z$5*X11),IF('life table -مفروضات و نرخ ها'!$S$10=4,('life table -مفروضات و نرخ ها'!$Z$6*X11),('life table -مفروضات و نرخ ها'!$Z$7*X11))))),""),"")</f>
        <v>0</v>
      </c>
      <c r="BE11" s="123">
        <f>IFERROR(IF(A11&lt;&gt;"",IF('life table -مفروضات و نرخ ها'!$S$11=1,('life table -مفروضات و نرخ ها'!$Z$3*Y11),IF('life table -مفروضات و نرخ ها'!$S$11=2,('life table -مفروضات و نرخ ها'!$Z$4*Y11),IF('life table -مفروضات و نرخ ها'!$S$11=3,('life table -مفروضات و نرخ ها'!$Z$5*Y11),IF('life table -مفروضات و نرخ ها'!$S$11=4,('life table -مفروضات و نرخ ها'!$Z$6*Y11),('life table -مفروضات و نرخ ها'!$Z$7*Y11))))),""),"")</f>
        <v>0</v>
      </c>
      <c r="BF11" s="123">
        <f>IFERROR(IF(A11&lt;&gt;"",IF('life table -مفروضات و نرخ ها'!$O$8=1,('life table -مفروضات و نرخ ها'!$AA$3*Z11),IF('life table -مفروضات و نرخ ها'!$O$8=2,('life table -مفروضات و نرخ ها'!$AA$4*Z11),IF('life table -مفروضات و نرخ ها'!$O$8=3,('life table -مفروضات و نرخ ها'!$AA$5*Z11),IF('life table -مفروضات و نرخ ها'!$O$8=4,('life table -مفروضات و نرخ ها'!$AA$6*Z11),('life table -مفروضات و نرخ ها'!$AA$7*Z11))))),""),"")</f>
        <v>0</v>
      </c>
      <c r="BG11" s="123">
        <f>IFERROR(IF(A11&lt;&gt;"",IF('life table -مفروضات و نرخ ها'!$S$10=1,('life table -مفروضات و نرخ ها'!$AA$3*AA11),IF('life table -مفروضات و نرخ ها'!$S$10=2,('life table -مفروضات و نرخ ها'!$AA$4*AA11),IF('life table -مفروضات و نرخ ها'!$S$10=3,('life table -مفروضات و نرخ ها'!$AA$5*AA11),IF('life table -مفروضات و نرخ ها'!$S$10=4,('life table -مفروضات و نرخ ها'!$AA$6*AA11),('life table -مفروضات و نرخ ها'!$AA$7*AA11))))),""),"")</f>
        <v>0</v>
      </c>
      <c r="BH11" s="123">
        <f>IFERROR(IF(B11&lt;&gt;"",IF('life table -مفروضات و نرخ ها'!$S$11=1,('life table -مفروضات و نرخ ها'!$AA$3*AB11),IF('life table -مفروضات و نرخ ها'!$S$11=2,('life table -مفروضات و نرخ ها'!$AA$4*AB11),IF('life table -مفروضات و نرخ ها'!$S$11=3,('life table -مفروضات و نرخ ها'!$AA$5*AB11),IF('life table -مفروضات و نرخ ها'!$S$11=4,('life table -مفروضات و نرخ ها'!$AA$6*AB11),('life table -مفروضات و نرخ ها'!$AA$7*AB11))))),""),"")</f>
        <v>0</v>
      </c>
      <c r="BI11" s="123">
        <f>IF(A11&lt;&gt;"",(T11*'life table -مفروضات و نرخ ها'!$Y$3+W11*'life table -مفروضات و نرخ ها'!$Z$3+Z11*'life table -مفروضات و نرخ ها'!$AA$3)*'ورود اطلاعات'!$D$22+(U11*'life table -مفروضات و نرخ ها'!$Y$3+X11*'life table -مفروضات و نرخ ها'!$Z$3+AA11*'life table -مفروضات و نرخ ها'!$AA$3)*'ورود اطلاعات'!$F$17+(V11*'life table -مفروضات و نرخ ها'!$Y$3+Y11*'life table -مفروضات و نرخ ها'!$Z$3+AB11*'life table -مفروضات و نرخ ها'!$AA$3)*('ورود اطلاعات'!$H$17),"")</f>
        <v>0</v>
      </c>
      <c r="BJ11" s="123">
        <f>IFERROR(IF($B$4+A11='ورود اطلاعات'!$B$8+محاسبات!$B$4,0,IF('ورود اطلاعات'!$B$11="بلی",IF(AND(B11&lt;18,B11&gt;60),0,IF(AND('ورود اطلاعات'!$D$20="دارد",'ورود اطلاعات'!$B$9=0),(G11+AZ11+BA11+BB11+BC11+BD11+BE11+BF11+BG11+BH11+BP11+BQ11+BR11+BI11)/K11)*VLOOKUP(B11,'life table -مفروضات و نرخ ها'!AF:AG,2,0))*(1+'ورود اطلاعات'!$D$22+'ورود اطلاعات'!$D$5),0)),0)</f>
        <v>0</v>
      </c>
      <c r="BK11" s="123">
        <f>IFERROR(IF($B$4+A11='ورود اطلاعات'!$B$8+محاسبات!$B$4,0,IF('ورود اطلاعات'!$B$11="بلی",IF(AND(B11&lt;18,B11&gt;60),0,IF(AND('ورود اطلاعات'!$D$20="دارد",'ورود اطلاعات'!$B$9=1),(G11)/K11)*VLOOKUP(B11,'life table -مفروضات و نرخ ها'!AF:AG,2,0))*(1+'ورود اطلاعات'!$D$22+'ورود اطلاعات'!$D$5),0)),0)</f>
        <v>0</v>
      </c>
      <c r="BL11" s="123">
        <f>IFERROR(IF($E$4+A11='ورود اطلاعات'!$B$8+محاسبات!$E$4,0,IF('ورود اطلاعات'!$B$9=0,IF('ورود اطلاعات'!$B$11="خیر",IF('ورود اطلاعات'!$D$20="دارد",IF('ورود اطلاعات'!$D$21="بیمه گذار",IF(AND(E11&lt;18,E11&gt;60),0,(((G11+AZ11+BA11+BB11+BC11+BD11+BE11+BF11+BG11+BH11+BP11+BQ11+BR11+BI11)/K11)*VLOOKUP(E11,'life table -مفروضات و نرخ ها'!AF:AG,2,0)*(1+'ورود اطلاعات'!$D$24+'ورود اطلاعات'!$D$23))),0),0),0),0)),0)</f>
        <v>0</v>
      </c>
      <c r="BM11" s="123">
        <f>IFERROR(IF($B$4+A11='ورود اطلاعات'!$B$8+$B$4,0,IF('ورود اطلاعات'!$B$9=0,IF('ورود اطلاعات'!$B$11="خیر",IF('ورود اطلاعات'!$D$20="دارد",IF('ورود اطلاعات'!$D$21="بیمه شده اصلی",IF(AND(B11&lt;18,B11&gt;60),0,(((G11+AZ11+BA11+BB11+BC11+BD11+BE11+BF11+BG11+BH11+BP11+BQ11+BR11+BI11)/K11)*VLOOKUP(B11,'life table -مفروضات و نرخ ها'!AF:AG,2,0)*(1+'ورود اطلاعات'!$D$22+'ورود اطلاعات'!$D$5))),0),0),0),0)),0)</f>
        <v>0</v>
      </c>
      <c r="BN11" s="123" t="b">
        <f>IFERROR(IF($E$4+A11='ورود اطلاعات'!$B$8+$E$4,0,IF('ورود اطلاعات'!$B$9=1,IF('ورود اطلاعات'!$B$11="خیر",IF('ورود اطلاعات'!$D$20="دارد",IF('ورود اطلاعات'!$D$21="بیمه گذار",IF(AND(E11&lt;18,E11&gt;60),0,((G11/K11)*VLOOKUP(E11,'life table -مفروضات و نرخ ها'!AF:AG,2,0)*(1+'ورود اطلاعات'!$D$24+'ورود اطلاعات'!$D$23))),0),0),0))),0)</f>
        <v>0</v>
      </c>
      <c r="BO11" s="123">
        <f>IFERROR(IF($B$4+A11='ورود اطلاعات'!$B$8+$B$4,0,IF('ورود اطلاعات'!$B$9=1,IF('ورود اطلاعات'!$B$11="خیر",IF('ورود اطلاعات'!$D$20="دارد",IF('ورود اطلاعات'!$D$21="بیمه شده اصلی",IF(AND(B11&lt;18,B11&gt;60),0,((G11/K11)*VLOOKUP(B11,'life table -مفروضات و نرخ ها'!AF:AG,2,0)*(1+'ورود اطلاعات'!$D$22+'ورود اطلاعات'!$D$5))),0),0),0),0)),0)</f>
        <v>0</v>
      </c>
      <c r="BP11" s="123">
        <f>IFERROR(IF('ورود اطلاعات'!$D$16=5,(VLOOKUP(محاسبات!B11,'life table -مفروضات و نرخ ها'!AC:AD,2,0)*محاسبات!AC11)/1000000,(VLOOKUP(محاسبات!B11,'life table -مفروضات و نرخ ها'!AC:AE,3,0)*محاسبات!AC11)/1000000)*(1+'ورود اطلاعات'!$D$5),0)</f>
        <v>0</v>
      </c>
      <c r="BQ11" s="123">
        <f>IFERROR(IF('ورود اطلاعات'!$F$16=5,(VLOOKUP(C11,'life table -مفروضات و نرخ ها'!AC:AD,2,0)*AD11)/1000000,(VLOOKUP(C11,'life table -مفروضات و نرخ ها'!AC:AE,3,0)*محاسبات!AD11)/1000000)*(1+'ورود اطلاعات'!$F$5),0)</f>
        <v>0</v>
      </c>
      <c r="BR11" s="123">
        <f>IFERROR(IF('ورود اطلاعات'!$H$16=5,(VLOOKUP(D11,'life table -مفروضات و نرخ ها'!AC:AD,2,0)*AE11)/1000000,(VLOOKUP(D11,'life table -مفروضات و نرخ ها'!AC:AE,3,0)*AE11)/1000000)*(1+'ورود اطلاعات'!$H$5),0)</f>
        <v>0</v>
      </c>
      <c r="BS11" s="123">
        <f>IF(A11&lt;&gt;"",IF('ورود اطلاعات'!$B$9=1,IF('ورود اطلاعات'!$B$11="بلی",IF(AND(18&lt;=B11,B11&lt;=60),AG11*(VLOOKUP('life table -مفروضات و نرخ ها'!$O$3+A10,'life table -مفروضات و نرخ ها'!$A$3:$D$103,4,0))*(1+'ورود اطلاعات'!$D$5),0),0),0))</f>
        <v>0</v>
      </c>
      <c r="BT11" s="123" t="b">
        <f>IFERROR(IF(A11&lt;&gt;"",IF('ورود اطلاعات'!$B$9=1,IF('ورود اطلاعات'!$B$11="خیر",IF('ورود اطلاعات'!$D$21="بیمه شده اصلی",(محاسبات!AF11*VLOOKUP(محاسبات!B11,'life table -مفروضات و نرخ ها'!A:D,4,0)*(1+'ورود اطلاعات'!$D$5)),IF('ورود اطلاعات'!$D$21="بیمه گذار",(محاسبات!AF11*VLOOKUP(محاسبات!E11,'life table -مفروضات و نرخ ها'!A:D,4,0)*(1+'ورود اطلاعات'!$D$23)),0))))),0)</f>
        <v>0</v>
      </c>
      <c r="BU11" s="123" t="b">
        <f>IFERROR(IF(A11&lt;&gt;"",IF('ورود اطلاعات'!$B$9=0,IF('ورود اطلاعات'!$B$11="خیر",IF('ورود اطلاعات'!$D$21="بیمه شده اصلی",(محاسبات!AH11*VLOOKUP(محاسبات!B11,'life table -مفروضات و نرخ ها'!A:D,4,0)*(1+'ورود اطلاعات'!$D$5)),IF('ورود اطلاعات'!$D$21="بیمه گذار",(محاسبات!AH11*VLOOKUP(محاسبات!E11,'life table -مفروضات و نرخ ها'!A:D,4,0)*(1+'ورود اطلاعات'!$D$23)),0))))),0)</f>
        <v>0</v>
      </c>
      <c r="BV11" s="123">
        <f>IF(A11&lt;&gt;"",IF('ورود اطلاعات'!$B$9=0,IF('ورود اطلاعات'!$B$11="بلی",IF(AND(18&lt;=B11,B11&lt;=60),AI11*(VLOOKUP('life table -مفروضات و نرخ ها'!$O$3+A10,'life table -مفروضات و نرخ ها'!$A$3:$D$103,4,0))*(1+'ورود اطلاعات'!$D$5),0),0),0))</f>
        <v>0</v>
      </c>
      <c r="BW11" s="123">
        <f>IFERROR(IF(A11&lt;&gt;"",'life table -مفروضات و نرخ ها'!$Q$11*BK11,""),0)</f>
        <v>0</v>
      </c>
      <c r="BX11" s="123">
        <f>IFERROR(IF(A11&lt;&gt;"",'life table -مفروضات و نرخ ها'!$Q$11*(BO11+BN11),""),0)</f>
        <v>0</v>
      </c>
      <c r="BY11" s="123">
        <f>IFERROR(IF(A11&lt;&gt;"",BJ11*'life table -مفروضات و نرخ ها'!$Q$11,0),"")</f>
        <v>0</v>
      </c>
      <c r="BZ11" s="123">
        <f>IFERROR(IF(A11&lt;&gt;"",(BM11+BL11)*'life table -مفروضات و نرخ ها'!$Q$11,0),0)</f>
        <v>0</v>
      </c>
      <c r="CA11" s="123">
        <f>IF(A11&lt;&gt;"",AZ11+BC11+BF11+BJ11+BK11+BL11+BM11+BN11+BO11+BP11+BS11+BT11+BU11+BV11+BW11+BX11+BY11+BZ11+'ورود اطلاعات'!$D$22*(محاسبات!T11*'life table -مفروضات و نرخ ها'!$Y$3+محاسبات!W11*'life table -مفروضات و نرخ ها'!$Z$3+محاسبات!Z11*'life table -مفروضات و نرخ ها'!$AA$3),0)</f>
        <v>0</v>
      </c>
      <c r="CB11" s="123">
        <f>IF(A11&lt;&gt;"",BA11+BD11+BG11+BQ11+'ورود اطلاعات'!$F$17*(محاسبات!U11*'life table -مفروضات و نرخ ها'!$Y$3+محاسبات!X11*'life table -مفروضات و نرخ ها'!$Z$3+محاسبات!AA11*'life table -مفروضات و نرخ ها'!$AA$3),0)</f>
        <v>0</v>
      </c>
      <c r="CC11" s="123">
        <f>IF(A11&lt;&gt;"",BB11+BE11+BH11+BR11+'ورود اطلاعات'!$H$17*(محاسبات!V11*'life table -مفروضات و نرخ ها'!$Y$3+محاسبات!Y11*'life table -مفروضات و نرخ ها'!$Z$3+محاسبات!AB11*'life table -مفروضات و نرخ ها'!$AA$3),"")</f>
        <v>0</v>
      </c>
      <c r="CD11" s="123">
        <f>IF(B11&lt;&gt;"",'life table -مفروضات و نرخ ها'!$Q$8*(N11+P11+O11+AQ11+AR11+AS11+AT11+AW11+AX11+AY11+AZ11+BA11+BL11+BN11+BO11+BB11+BC11+BD11+BE11+BF11+BG11+BH11+BP11+BQ11+BR11+BJ11+BK11+BM11+BS11+BT11+BU11+BV11+BW11+BX11+BY11+BZ11+AU11),"")</f>
        <v>0</v>
      </c>
      <c r="CE11" s="123">
        <f>IF(B11&lt;&gt;"",'life table -مفروضات و نرخ ها'!$Q$9*(N11+P11+O11+AQ11+AR11+AS11+AT11+AW11+AX11+AY11+AZ11+BA11+BL11+BN11+BO11+BB11+BC11+BD11+BE11+BF11+BG11+BH11+BP11+BQ11+BR11+BJ11+BK11+BM11+BS11+BT11+BU11+BV11+BW11+BX11+BY11+BZ11+AU11),"")</f>
        <v>0</v>
      </c>
      <c r="CF11" s="123">
        <f>IF(A11&lt;&gt;"",(CF10*(1+L11)+(I11/'life table -مفروضات و نرخ ها'!$M$5)*L11*((1+L11)^(1/'life table -مفروضات و نرخ ها'!$M$5))/(((1+L11)^(1/'life table -مفروضات و نرخ ها'!$M$5))-1)),"")</f>
        <v>3655488238.6735744</v>
      </c>
      <c r="CG11" s="123">
        <f t="shared" si="14"/>
        <v>3655488238.6735744</v>
      </c>
      <c r="CH11" s="123">
        <f t="shared" si="11"/>
        <v>0</v>
      </c>
      <c r="CI11" s="123">
        <f t="shared" si="12"/>
        <v>0</v>
      </c>
      <c r="CJ11" s="123">
        <f t="shared" si="4"/>
        <v>3655488238.6735744</v>
      </c>
      <c r="CK11" s="121">
        <f>'ورود اطلاعات'!$D$19*محاسبات!G10</f>
        <v>0</v>
      </c>
      <c r="CL11" s="126">
        <f t="shared" si="5"/>
        <v>0</v>
      </c>
      <c r="CM11" s="123">
        <f>IF(A11&lt;&gt;"",(CM10*(1+$CO$1)+(I11/'life table -مفروضات و نرخ ها'!$M$5)*$CO$1*((1+$CO$1)^(1/'life table -مفروضات و نرخ ها'!$M$5))/(((1+$CO$1)^(1/'life table -مفروضات و نرخ ها'!$M$5))-1)),"")</f>
        <v>7084650670.8263216</v>
      </c>
      <c r="CN11" s="123">
        <f t="shared" si="9"/>
        <v>7084650670.8263216</v>
      </c>
    </row>
    <row r="12" spans="1:93" ht="19.5" x14ac:dyDescent="0.25">
      <c r="A12" s="95">
        <f t="shared" si="10"/>
        <v>9</v>
      </c>
      <c r="B12" s="122">
        <f>IFERROR(IF(A11+$B$4&gt;81,"",IF($B$4+'life table -مفروضات و نرخ ها'!A11&lt;$B$4+'life table -مفروضات و نرخ ها'!$I$5,$B$4+'life table -مفروضات و نرخ ها'!A11,"")),"")</f>
        <v>68</v>
      </c>
      <c r="C12" s="122">
        <f>IFERROR(IF(B12&lt;&gt;"",IF(A11+$C$4&gt;81,"",IF($C$4+'life table -مفروضات و نرخ ها'!A11&lt;$C$4+'life table -مفروضات و نرخ ها'!$I$5,$C$4+'life table -مفروضات و نرخ ها'!A11,"")),""),"")</f>
        <v>8</v>
      </c>
      <c r="D12" s="122">
        <f>IFERROR(IF(B12&lt;&gt;"",IF(A11+$D$4&gt;81,"",IF($D$4+'life table -مفروضات و نرخ ها'!A11&lt;$D$4+'life table -مفروضات و نرخ ها'!$I$5,$D$4+'life table -مفروضات و نرخ ها'!A11,"")),""),"")</f>
        <v>8</v>
      </c>
      <c r="E12" s="122">
        <f>IF(B12&lt;&gt;"",IF('life table -مفروضات و نرخ ها'!$K$4&lt;&gt; 0,IF($E$4+'life table -مفروضات و نرخ ها'!A11&lt;$E$4+'life table -مفروضات و نرخ ها'!$I$5,$E$4+'life table -مفروضات و نرخ ها'!A11,"")),"")</f>
        <v>68</v>
      </c>
      <c r="F12" s="123"/>
      <c r="G12" s="123">
        <f>IF(A12&lt;&gt;"",IF('life table -مفروضات و نرخ ها'!$I$7&lt;&gt; "يكجا",G11*(1+'life table -مفروضات و نرخ ها'!$I$4),0),0)</f>
        <v>514461314.40000045</v>
      </c>
      <c r="H12" s="123">
        <f>IFERROR(IF(A12&lt;&gt;"",IF('life table -مفروضات و نرخ ها'!$O$11=1,(G12/K12)-(CA12+CB12+CC12),(G12/K12)),0),0)</f>
        <v>514461314.40000045</v>
      </c>
      <c r="I12" s="123">
        <f t="shared" si="0"/>
        <v>462218094.99304879</v>
      </c>
      <c r="J12" s="123">
        <f>IF(A12&lt;&gt;"",IF(A12=1,'life table -مفروضات و نرخ ها'!$M$6,0),"")</f>
        <v>0</v>
      </c>
      <c r="K12" s="124">
        <v>1</v>
      </c>
      <c r="L12" s="124">
        <f t="shared" si="13"/>
        <v>0.1</v>
      </c>
      <c r="M12" s="124">
        <f t="shared" si="6"/>
        <v>0.28649999999999998</v>
      </c>
      <c r="N12" s="123">
        <f>IF(B12&lt;&gt;"",S12*(VLOOKUP('life table -مفروضات و نرخ ها'!$O$3+A11,'life table -مفروضات و نرخ ها'!$A$3:$D$103,4)*(1/(1+L12)^0.5)),0)</f>
        <v>15397503.835643753</v>
      </c>
      <c r="O12" s="123">
        <f>IFERROR(IF(C12&lt;&gt;"",R12*(VLOOKUP('life table -مفروضات و نرخ ها'!$S$3+A11,'life table -مفروضات و نرخ ها'!$A$3:$D$103,4)*(1/(1+L12)^0.5)),0),"")</f>
        <v>0</v>
      </c>
      <c r="P12" s="123">
        <f>IFERROR(IF(D12&lt;&gt;"",Q12*(VLOOKUP('life table -مفروضات و نرخ ها'!$S$4+A11,'life table -مفروضات و نرخ ها'!$A$3:$D$103,4)*(1/(1+L12)^0.5)),0),"")</f>
        <v>0</v>
      </c>
      <c r="Q12" s="123">
        <f>IF(D12&lt;&gt;"",IF((Q11*(1+'life table -مفروضات و نرخ ها'!$M$4))&gt;='life table -مفروضات و نرخ ها'!$I$10,'life table -مفروضات و نرخ ها'!$I$10,(Q11*(1+'life table -مفروضات و نرخ ها'!$M$4))),0)</f>
        <v>0</v>
      </c>
      <c r="R12" s="123">
        <f>IF(C12&lt;&gt;"",IF((R11*(1+'life table -مفروضات و نرخ ها'!$M$4))&gt;='life table -مفروضات و نرخ ها'!$I$10,'life table -مفروضات و نرخ ها'!$I$10,(R11*(1+'life table -مفروضات و نرخ ها'!$M$4))),0)</f>
        <v>0</v>
      </c>
      <c r="S12" s="123">
        <f>IF(A12&lt;&gt;"",IF((S11*(1+'life table -مفروضات و نرخ ها'!$M$4))&gt;='life table -مفروضات و نرخ ها'!$I$10,'life table -مفروضات و نرخ ها'!$I$10,(S11*(1+'life table -مفروضات و نرخ ها'!$M$4))),0)</f>
        <v>738727721.89453125</v>
      </c>
      <c r="T12" s="123">
        <f>IF(A12&lt;&gt;"",IF(S12*'ورود اطلاعات'!$D$7&lt;='life table -مفروضات و نرخ ها'!$M$10,S12*'ورود اطلاعات'!$D$7,'life table -مفروضات و نرخ ها'!$M$10),0)</f>
        <v>0</v>
      </c>
      <c r="U12" s="123">
        <f>IF(A12&lt;&gt;"",IF(R12*'ورود اطلاعات'!$F$7&lt;='life table -مفروضات و نرخ ها'!$M$10,R12*'ورود اطلاعات'!$F$7,'life table -مفروضات و نرخ ها'!$M$10),0)</f>
        <v>0</v>
      </c>
      <c r="V12" s="123">
        <f>IF(A12&lt;&gt;"",IF(Q12*'ورود اطلاعات'!$H$7&lt;='life table -مفروضات و نرخ ها'!$M$10,Q12*'ورود اطلاعات'!$H$7,'life table -مفروضات و نرخ ها'!$M$10),0)</f>
        <v>0</v>
      </c>
      <c r="W12" s="123">
        <f>IF(A12&lt;&gt;"",IF(W11*(1+'life table -مفروضات و نرخ ها'!$M$4)&lt;'life table -مفروضات و نرخ ها'!$I$11,W11*(1+'life table -مفروضات و نرخ ها'!$M$4),'life table -مفروضات و نرخ ها'!$I$11),"")</f>
        <v>0</v>
      </c>
      <c r="X12" s="123">
        <f>IF(C12&lt;&gt;"",IF(X11*(1+'life table -مفروضات و نرخ ها'!$M$4)&lt;'life table -مفروضات و نرخ ها'!$I$11,X11*(1+'life table -مفروضات و نرخ ها'!$M$4),'life table -مفروضات و نرخ ها'!$I$11),0)</f>
        <v>0</v>
      </c>
      <c r="Y12" s="123">
        <f>IF(D12&lt;&gt;"",IF(Y11*(1+'life table -مفروضات و نرخ ها'!$M$4)&lt;'life table -مفروضات و نرخ ها'!$I$11,Y11*(1+'life table -مفروضات و نرخ ها'!$M$4),'life table -مفروضات و نرخ ها'!$I$11),0)</f>
        <v>0</v>
      </c>
      <c r="Z12" s="123">
        <f>IF(A12&lt;&gt;"",IF(Z11*(1+'life table -مفروضات و نرخ ها'!$M$4)&lt;'life table -مفروضات و نرخ ها'!$M$11,Z11*(1+'life table -مفروضات و نرخ ها'!$M$4),'life table -مفروضات و نرخ ها'!$M$11),0)</f>
        <v>0</v>
      </c>
      <c r="AA12" s="123">
        <f>IF(C12&lt;&gt;"",IF(AA11*(1+'life table -مفروضات و نرخ ها'!$M$4)&lt;'life table -مفروضات و نرخ ها'!$M$11,AA11*(1+'life table -مفروضات و نرخ ها'!$M$4),'life table -مفروضات و نرخ ها'!$M$11),0)</f>
        <v>0</v>
      </c>
      <c r="AB12" s="123">
        <f>IF(D12&lt;&gt;"",IF(AB11*(1+'life table -مفروضات و نرخ ها'!$M$4)&lt;'life table -مفروضات و نرخ ها'!$M$11,AB11*(1+'life table -مفروضات و نرخ ها'!$M$4),'life table -مفروضات و نرخ ها'!$M$11),0)</f>
        <v>0</v>
      </c>
      <c r="AC12" s="123">
        <f>IF(B12&gt;60,0,IF('ورود اطلاعات'!$D$14="ندارد",0,MIN(S12*'ورود اطلاعات'!$D$14,'life table -مفروضات و نرخ ها'!$O$10)))</f>
        <v>0</v>
      </c>
      <c r="AD12" s="123">
        <f>IF(C12&gt;60,0,IF('ورود اطلاعات'!$F$14="ندارد",0,MIN(R12*'ورود اطلاعات'!$F$14,'life table -مفروضات و نرخ ها'!$O$10)))</f>
        <v>0</v>
      </c>
      <c r="AE12" s="123">
        <f>IF(D12&gt;60,0,IF('ورود اطلاعات'!$H$14="ندارد",0,MIN(Q12*'ورود اطلاعات'!$H$14,'life table -مفروضات و نرخ ها'!$O$10)))</f>
        <v>0</v>
      </c>
      <c r="AF12" s="123">
        <f>IFERROR(IF(A12&lt;&gt;"",IF(AND('ورود اطلاعات'!$D$21="بیمه گذار",18&lt;=E12,E12&lt;=60),(AF11*AN11-AK11),IF(AND('ورود اطلاعات'!$D$21="بیمه شده اصلی",18&lt;=B12,B12&lt;=60),(AF11*AN11-AK11),0)),0),0)</f>
        <v>0</v>
      </c>
      <c r="AG12" s="123">
        <f t="shared" si="7"/>
        <v>0</v>
      </c>
      <c r="AH12" s="123">
        <f>IF(A12&lt;&gt;"",IF(AND('ورود اطلاعات'!$D$21="بیمه گذار",18&lt;=E12,E12&lt;=60),(AH11*AN11-AJ11),IF(AND('ورود اطلاعات'!$D$21="بیمه شده اصلی",18&lt;=B12,B12&lt;=60),(AH11*AN11-AJ11),0)),0)</f>
        <v>0</v>
      </c>
      <c r="AI12" s="123">
        <f t="shared" si="8"/>
        <v>0</v>
      </c>
      <c r="AJ12" s="123">
        <f>IFERROR(IF(A12&lt;&gt;"",IF('life table -مفروضات و نرخ ها'!$O$6="دارد",IF('life table -مفروضات و نرخ ها'!$O$11=0,IF(AND('life table -مفروضات و نرخ ها'!$K$5="خیر",'ورود اطلاعات'!$D$21="بیمه گذار"),(G13+AZ13+BA13+BB13+BC13+BD13+BE13+BF13+BG13+BH13+BI13+BP13+BQ13+BR13),IF(AND('life table -مفروضات و نرخ ها'!$K$5="خیر",'ورود اطلاعات'!$D$21="بیمه شده اصلی"),(G13+CB13+CC13),0)),0),0),0),0)</f>
        <v>0</v>
      </c>
      <c r="AK12" s="123">
        <f>IF(A12&lt;&gt;"",IF('life table -مفروضات و نرخ ها'!$O$6="دارد",IF('ورود اطلاعات'!$B$9=1,IF('ورود اطلاعات'!$B$11="خیر",G13,0),0),0),0)</f>
        <v>0</v>
      </c>
      <c r="AL12" s="123">
        <f>IF(A12&lt;&gt;"",IF('life table -مفروضات و نرخ ها'!$O$6="دارد",IF('life table -مفروضات و نرخ ها'!$O$11=1,IF('life table -مفروضات و نرخ ها'!$K$5="بلی",G13,0),0),0),0)</f>
        <v>0</v>
      </c>
      <c r="AM12" s="123">
        <f>IFERROR(IF(A12&lt;&gt;"",IF('life table -مفروضات و نرخ ها'!$O$6="دارد",IF('life table -مفروضات و نرخ ها'!$O$11=0,IF('life table -مفروضات و نرخ ها'!$K$5="بلی",(G13+CB13+CC13),0),0),0),""),0)</f>
        <v>0</v>
      </c>
      <c r="AN12" s="124">
        <f t="shared" si="1"/>
        <v>1.1000000000000001</v>
      </c>
      <c r="AO12" s="124">
        <f t="shared" si="2"/>
        <v>0.90909090909090906</v>
      </c>
      <c r="AP12" s="124">
        <f>IF(A12&lt;&gt;"",PRODUCT($AO$4:AO12),"")</f>
        <v>0.36137966319102749</v>
      </c>
      <c r="AQ12" s="123">
        <f>کارمزد!N12</f>
        <v>151938.28125</v>
      </c>
      <c r="AR12" s="123">
        <f>IF(A12&lt;6,('life table -مفروضات و نرخ ها'!$Q$4/5)*$S$4,0)</f>
        <v>0</v>
      </c>
      <c r="AS12" s="123">
        <f>IFERROR(IF(A12&lt;&gt;"",'life table -مفروضات و نرخ ها'!$Q$6*H12,""),"")</f>
        <v>20578452.57600002</v>
      </c>
      <c r="AT12" s="123">
        <f>IF(A12&lt;&gt;"",'life table -مفروضات و نرخ ها'!$Q$7*H12,"")</f>
        <v>15433839.432000013</v>
      </c>
      <c r="AU12" s="123">
        <f t="shared" si="3"/>
        <v>681485.28205788147</v>
      </c>
      <c r="AV12" s="125">
        <f>IF(A12&lt;&gt;"",(('life table -مفروضات و نرخ ها'!$M$5*(((AN12)^(1/'life table -مفروضات و نرخ ها'!$M$5))-1))/((1-AO12)*((AN12)^(1/'life table -مفروضات و نرخ ها'!$M$5)))-1),0)</f>
        <v>4.4259464997197018E-2</v>
      </c>
      <c r="AW12" s="123">
        <f>IF(A12&lt;&gt;"",N12*'life table -مفروضات و نرخ ها'!$O$4,"")</f>
        <v>0</v>
      </c>
      <c r="AX12" s="123">
        <f>IF(A12&lt;&gt;"",O12*'life table -مفروضات و نرخ ها'!$U$3,"")</f>
        <v>0</v>
      </c>
      <c r="AY12" s="123">
        <f>IF(A12&lt;&gt;"",P12*'life table -مفروضات و نرخ ها'!$U$4,"")</f>
        <v>0</v>
      </c>
      <c r="AZ12" s="123">
        <f>IFERROR(IF(A12&lt;&gt;"",IF('life table -مفروضات و نرخ ها'!$O$8=1,('life table -مفروضات و نرخ ها'!$Y$3*T12),IF('life table -مفروضات و نرخ ها'!$O$8=2,('life table -مفروضات و نرخ ها'!$Y$4*T12),IF('life table -مفروضات و نرخ ها'!$O$8=3,('life table -مفروضات و نرخ ها'!$Y$5*T12),IF('life table -مفروضات و نرخ ها'!$O$8=4,('life table -مفروضات و نرخ ها'!$Y$6*T12),('life table -مفروضات و نرخ ها'!$Y$7*T12))))),""),"")</f>
        <v>0</v>
      </c>
      <c r="BA12" s="123">
        <f>IFERROR(IF(A12&lt;&gt;"",IF('life table -مفروضات و نرخ ها'!$S$10=1,('life table -مفروضات و نرخ ها'!$Y$3*U12),IF('life table -مفروضات و نرخ ها'!$S$10=2,('life table -مفروضات و نرخ ها'!$Y$4*U12),IF('life table -مفروضات و نرخ ها'!$S$10=3,('life table -مفروضات و نرخ ها'!$Y$5*U12),IF('life table -مفروضات و نرخ ها'!$S$10=4,('life table -مفروضات و نرخ ها'!$Y$6*U12),('life table -مفروضات و نرخ ها'!$Y$7*U12))))),""),"")</f>
        <v>0</v>
      </c>
      <c r="BB12" s="123">
        <f>IFERROR(IF(A12&lt;&gt;"",IF('life table -مفروضات و نرخ ها'!$S$11=1,('life table -مفروضات و نرخ ها'!$Y$3*V12),IF('life table -مفروضات و نرخ ها'!$S$11=2,('life table -مفروضات و نرخ ها'!$Y$4*V12),IF('life table -مفروضات و نرخ ها'!$S$11=3,('life table -مفروضات و نرخ ها'!$Y$5*V12),IF('life table -مفروضات و نرخ ها'!$S$11=4,('life table -مفروضات و نرخ ها'!$Y$6*V12),('life table -مفروضات و نرخ ها'!$Y$7*V12))))),""),"")</f>
        <v>0</v>
      </c>
      <c r="BC12" s="123">
        <f>IFERROR(IF(A12&lt;&gt;"",IF('life table -مفروضات و نرخ ها'!$O$8=1,('life table -مفروضات و نرخ ها'!$Z$3*W12),IF('life table -مفروضات و نرخ ها'!$O$8=2,('life table -مفروضات و نرخ ها'!$Z$4*W12),IF('life table -مفروضات و نرخ ها'!$O$8=3,('life table -مفروضات و نرخ ها'!$Z$5*W12),IF('life table -مفروضات و نرخ ها'!$O$8=4,('life table -مفروضات و نرخ ها'!$Z$6*W12),('life table -مفروضات و نرخ ها'!$Z$7*W12))))),""),"")</f>
        <v>0</v>
      </c>
      <c r="BD12" s="123">
        <f>IFERROR(IF(A12&lt;&gt;"",IF('life table -مفروضات و نرخ ها'!$S$10=1,('life table -مفروضات و نرخ ها'!$Z$3*X12),IF('life table -مفروضات و نرخ ها'!$S$10=2,('life table -مفروضات و نرخ ها'!$Z$4*X12),IF('life table -مفروضات و نرخ ها'!$S$10=3,('life table -مفروضات و نرخ ها'!$Z$5*X12),IF('life table -مفروضات و نرخ ها'!$S$10=4,('life table -مفروضات و نرخ ها'!$Z$6*X12),('life table -مفروضات و نرخ ها'!$Z$7*X12))))),""),"")</f>
        <v>0</v>
      </c>
      <c r="BE12" s="123">
        <f>IFERROR(IF(A12&lt;&gt;"",IF('life table -مفروضات و نرخ ها'!$S$11=1,('life table -مفروضات و نرخ ها'!$Z$3*Y12),IF('life table -مفروضات و نرخ ها'!$S$11=2,('life table -مفروضات و نرخ ها'!$Z$4*Y12),IF('life table -مفروضات و نرخ ها'!$S$11=3,('life table -مفروضات و نرخ ها'!$Z$5*Y12),IF('life table -مفروضات و نرخ ها'!$S$11=4,('life table -مفروضات و نرخ ها'!$Z$6*Y12),('life table -مفروضات و نرخ ها'!$Z$7*Y12))))),""),"")</f>
        <v>0</v>
      </c>
      <c r="BF12" s="123">
        <f>IFERROR(IF(A12&lt;&gt;"",IF('life table -مفروضات و نرخ ها'!$O$8=1,('life table -مفروضات و نرخ ها'!$AA$3*Z12),IF('life table -مفروضات و نرخ ها'!$O$8=2,('life table -مفروضات و نرخ ها'!$AA$4*Z12),IF('life table -مفروضات و نرخ ها'!$O$8=3,('life table -مفروضات و نرخ ها'!$AA$5*Z12),IF('life table -مفروضات و نرخ ها'!$O$8=4,('life table -مفروضات و نرخ ها'!$AA$6*Z12),('life table -مفروضات و نرخ ها'!$AA$7*Z12))))),""),"")</f>
        <v>0</v>
      </c>
      <c r="BG12" s="123">
        <f>IFERROR(IF(A12&lt;&gt;"",IF('life table -مفروضات و نرخ ها'!$S$10=1,('life table -مفروضات و نرخ ها'!$AA$3*AA12),IF('life table -مفروضات و نرخ ها'!$S$10=2,('life table -مفروضات و نرخ ها'!$AA$4*AA12),IF('life table -مفروضات و نرخ ها'!$S$10=3,('life table -مفروضات و نرخ ها'!$AA$5*AA12),IF('life table -مفروضات و نرخ ها'!$S$10=4,('life table -مفروضات و نرخ ها'!$AA$6*AA12),('life table -مفروضات و نرخ ها'!$AA$7*AA12))))),""),"")</f>
        <v>0</v>
      </c>
      <c r="BH12" s="123">
        <f>IFERROR(IF(B12&lt;&gt;"",IF('life table -مفروضات و نرخ ها'!$S$11=1,('life table -مفروضات و نرخ ها'!$AA$3*AB12),IF('life table -مفروضات و نرخ ها'!$S$11=2,('life table -مفروضات و نرخ ها'!$AA$4*AB12),IF('life table -مفروضات و نرخ ها'!$S$11=3,('life table -مفروضات و نرخ ها'!$AA$5*AB12),IF('life table -مفروضات و نرخ ها'!$S$11=4,('life table -مفروضات و نرخ ها'!$AA$6*AB12),('life table -مفروضات و نرخ ها'!$AA$7*AB12))))),""),"")</f>
        <v>0</v>
      </c>
      <c r="BI12" s="123">
        <f>IF(A12&lt;&gt;"",(T12*'life table -مفروضات و نرخ ها'!$Y$3+W12*'life table -مفروضات و نرخ ها'!$Z$3+Z12*'life table -مفروضات و نرخ ها'!$AA$3)*'ورود اطلاعات'!$D$22+(U12*'life table -مفروضات و نرخ ها'!$Y$3+X12*'life table -مفروضات و نرخ ها'!$Z$3+AA12*'life table -مفروضات و نرخ ها'!$AA$3)*'ورود اطلاعات'!$F$17+(V12*'life table -مفروضات و نرخ ها'!$Y$3+Y12*'life table -مفروضات و نرخ ها'!$Z$3+AB12*'life table -مفروضات و نرخ ها'!$AA$3)*('ورود اطلاعات'!$H$17),"")</f>
        <v>0</v>
      </c>
      <c r="BJ12" s="123">
        <f>IFERROR(IF($B$4+A12='ورود اطلاعات'!$B$8+محاسبات!$B$4,0,IF('ورود اطلاعات'!$B$11="بلی",IF(AND(B12&lt;18,B12&gt;60),0,IF(AND('ورود اطلاعات'!$D$20="دارد",'ورود اطلاعات'!$B$9=0),(G12+AZ12+BA12+BB12+BC12+BD12+BE12+BF12+BG12+BH12+BP12+BQ12+BR12+BI12)/K12)*VLOOKUP(B12,'life table -مفروضات و نرخ ها'!AF:AG,2,0))*(1+'ورود اطلاعات'!$D$22+'ورود اطلاعات'!$D$5),0)),0)</f>
        <v>0</v>
      </c>
      <c r="BK12" s="123">
        <f>IFERROR(IF($B$4+A12='ورود اطلاعات'!$B$8+محاسبات!$B$4,0,IF('ورود اطلاعات'!$B$11="بلی",IF(AND(B12&lt;18,B12&gt;60),0,IF(AND('ورود اطلاعات'!$D$20="دارد",'ورود اطلاعات'!$B$9=1),(G12)/K12)*VLOOKUP(B12,'life table -مفروضات و نرخ ها'!AF:AG,2,0))*(1+'ورود اطلاعات'!$D$22+'ورود اطلاعات'!$D$5),0)),0)</f>
        <v>0</v>
      </c>
      <c r="BL12" s="123">
        <f>IFERROR(IF($E$4+A12='ورود اطلاعات'!$B$8+محاسبات!$E$4,0,IF('ورود اطلاعات'!$B$9=0,IF('ورود اطلاعات'!$B$11="خیر",IF('ورود اطلاعات'!$D$20="دارد",IF('ورود اطلاعات'!$D$21="بیمه گذار",IF(AND(E12&lt;18,E12&gt;60),0,(((G12+AZ12+BA12+BB12+BC12+BD12+BE12+BF12+BG12+BH12+BP12+BQ12+BR12+BI12)/K12)*VLOOKUP(E12,'life table -مفروضات و نرخ ها'!AF:AG,2,0)*(1+'ورود اطلاعات'!$D$24+'ورود اطلاعات'!$D$23))),0),0),0),0)),0)</f>
        <v>0</v>
      </c>
      <c r="BM12" s="123">
        <f>IFERROR(IF($B$4+A12='ورود اطلاعات'!$B$8+$B$4,0,IF('ورود اطلاعات'!$B$9=0,IF('ورود اطلاعات'!$B$11="خیر",IF('ورود اطلاعات'!$D$20="دارد",IF('ورود اطلاعات'!$D$21="بیمه شده اصلی",IF(AND(B12&lt;18,B12&gt;60),0,(((G12+AZ12+BA12+BB12+BC12+BD12+BE12+BF12+BG12+BH12+BP12+BQ12+BR12+BI12)/K12)*VLOOKUP(B12,'life table -مفروضات و نرخ ها'!AF:AG,2,0)*(1+'ورود اطلاعات'!$D$22+'ورود اطلاعات'!$D$5))),0),0),0),0)),0)</f>
        <v>0</v>
      </c>
      <c r="BN12" s="123" t="b">
        <f>IFERROR(IF($E$4+A12='ورود اطلاعات'!$B$8+$E$4,0,IF('ورود اطلاعات'!$B$9=1,IF('ورود اطلاعات'!$B$11="خیر",IF('ورود اطلاعات'!$D$20="دارد",IF('ورود اطلاعات'!$D$21="بیمه گذار",IF(AND(E12&lt;18,E12&gt;60),0,((G12/K12)*VLOOKUP(E12,'life table -مفروضات و نرخ ها'!AF:AG,2,0)*(1+'ورود اطلاعات'!$D$24+'ورود اطلاعات'!$D$23))),0),0),0))),0)</f>
        <v>0</v>
      </c>
      <c r="BO12" s="123">
        <f>IFERROR(IF($B$4+A12='ورود اطلاعات'!$B$8+$B$4,0,IF('ورود اطلاعات'!$B$9=1,IF('ورود اطلاعات'!$B$11="خیر",IF('ورود اطلاعات'!$D$20="دارد",IF('ورود اطلاعات'!$D$21="بیمه شده اصلی",IF(AND(B12&lt;18,B12&gt;60),0,((G12/K12)*VLOOKUP(B12,'life table -مفروضات و نرخ ها'!AF:AG,2,0)*(1+'ورود اطلاعات'!$D$22+'ورود اطلاعات'!$D$5))),0),0),0),0)),0)</f>
        <v>0</v>
      </c>
      <c r="BP12" s="123">
        <f>IFERROR(IF('ورود اطلاعات'!$D$16=5,(VLOOKUP(محاسبات!B12,'life table -مفروضات و نرخ ها'!AC:AD,2,0)*محاسبات!AC12)/1000000,(VLOOKUP(محاسبات!B12,'life table -مفروضات و نرخ ها'!AC:AE,3,0)*محاسبات!AC12)/1000000)*(1+'ورود اطلاعات'!$D$5),0)</f>
        <v>0</v>
      </c>
      <c r="BQ12" s="123">
        <f>IFERROR(IF('ورود اطلاعات'!$F$16=5,(VLOOKUP(C12,'life table -مفروضات و نرخ ها'!AC:AD,2,0)*AD12)/1000000,(VLOOKUP(C12,'life table -مفروضات و نرخ ها'!AC:AE,3,0)*محاسبات!AD12)/1000000)*(1+'ورود اطلاعات'!$F$5),0)</f>
        <v>0</v>
      </c>
      <c r="BR12" s="123">
        <f>IFERROR(IF('ورود اطلاعات'!$H$16=5,(VLOOKUP(D12,'life table -مفروضات و نرخ ها'!AC:AD,2,0)*AE12)/1000000,(VLOOKUP(D12,'life table -مفروضات و نرخ ها'!AC:AE,3,0)*AE12)/1000000)*(1+'ورود اطلاعات'!$H$5),0)</f>
        <v>0</v>
      </c>
      <c r="BS12" s="123">
        <f>IF(A12&lt;&gt;"",IF('ورود اطلاعات'!$B$9=1,IF('ورود اطلاعات'!$B$11="بلی",IF(AND(18&lt;=B12,B12&lt;=60),AG12*(VLOOKUP('life table -مفروضات و نرخ ها'!$O$3+A11,'life table -مفروضات و نرخ ها'!$A$3:$D$103,4,0))*(1+'ورود اطلاعات'!$D$5),0),0),0))</f>
        <v>0</v>
      </c>
      <c r="BT12" s="123" t="b">
        <f>IFERROR(IF(A12&lt;&gt;"",IF('ورود اطلاعات'!$B$9=1,IF('ورود اطلاعات'!$B$11="خیر",IF('ورود اطلاعات'!$D$21="بیمه شده اصلی",(محاسبات!AF12*VLOOKUP(محاسبات!B12,'life table -مفروضات و نرخ ها'!A:D,4,0)*(1+'ورود اطلاعات'!$D$5)),IF('ورود اطلاعات'!$D$21="بیمه گذار",(محاسبات!AF12*VLOOKUP(محاسبات!E12,'life table -مفروضات و نرخ ها'!A:D,4,0)*(1+'ورود اطلاعات'!$D$23)),0))))),0)</f>
        <v>0</v>
      </c>
      <c r="BU12" s="123" t="b">
        <f>IFERROR(IF(A12&lt;&gt;"",IF('ورود اطلاعات'!$B$9=0,IF('ورود اطلاعات'!$B$11="خیر",IF('ورود اطلاعات'!$D$21="بیمه شده اصلی",(محاسبات!AH12*VLOOKUP(محاسبات!B12,'life table -مفروضات و نرخ ها'!A:D,4,0)*(1+'ورود اطلاعات'!$D$5)),IF('ورود اطلاعات'!$D$21="بیمه گذار",(محاسبات!AH12*VLOOKUP(محاسبات!E12,'life table -مفروضات و نرخ ها'!A:D,4,0)*(1+'ورود اطلاعات'!$D$23)),0))))),0)</f>
        <v>0</v>
      </c>
      <c r="BV12" s="123">
        <f>IF(A12&lt;&gt;"",IF('ورود اطلاعات'!$B$9=0,IF('ورود اطلاعات'!$B$11="بلی",IF(AND(18&lt;=B12,B12&lt;=60),AI12*(VLOOKUP('life table -مفروضات و نرخ ها'!$O$3+A11,'life table -مفروضات و نرخ ها'!$A$3:$D$103,4,0))*(1+'ورود اطلاعات'!$D$5),0),0),0))</f>
        <v>0</v>
      </c>
      <c r="BW12" s="123">
        <f>IFERROR(IF(A12&lt;&gt;"",'life table -مفروضات و نرخ ها'!$Q$11*BK12,""),0)</f>
        <v>0</v>
      </c>
      <c r="BX12" s="123">
        <f>IFERROR(IF(A12&lt;&gt;"",'life table -مفروضات و نرخ ها'!$Q$11*(BO12+BN12),""),0)</f>
        <v>0</v>
      </c>
      <c r="BY12" s="123">
        <f>IFERROR(IF(A12&lt;&gt;"",BJ12*'life table -مفروضات و نرخ ها'!$Q$11,0),"")</f>
        <v>0</v>
      </c>
      <c r="BZ12" s="123">
        <f>IFERROR(IF(A12&lt;&gt;"",(BM12+BL12)*'life table -مفروضات و نرخ ها'!$Q$11,0),0)</f>
        <v>0</v>
      </c>
      <c r="CA12" s="123">
        <f>IF(A12&lt;&gt;"",AZ12+BC12+BF12+BJ12+BK12+BL12+BM12+BN12+BO12+BP12+BS12+BT12+BU12+BV12+BW12+BX12+BY12+BZ12+'ورود اطلاعات'!$D$22*(محاسبات!T12*'life table -مفروضات و نرخ ها'!$Y$3+محاسبات!W12*'life table -مفروضات و نرخ ها'!$Z$3+محاسبات!Z12*'life table -مفروضات و نرخ ها'!$AA$3),0)</f>
        <v>0</v>
      </c>
      <c r="CB12" s="123">
        <f>IF(A12&lt;&gt;"",BA12+BD12+BG12+BQ12+'ورود اطلاعات'!$F$17*(محاسبات!U12*'life table -مفروضات و نرخ ها'!$Y$3+محاسبات!X12*'life table -مفروضات و نرخ ها'!$Z$3+محاسبات!AA12*'life table -مفروضات و نرخ ها'!$AA$3),0)</f>
        <v>0</v>
      </c>
      <c r="CC12" s="123">
        <f>IF(A12&lt;&gt;"",BB12+BE12+BH12+BR12+'ورود اطلاعات'!$H$17*(محاسبات!V12*'life table -مفروضات و نرخ ها'!$Y$3+محاسبات!Y12*'life table -مفروضات و نرخ ها'!$Z$3+محاسبات!AB12*'life table -مفروضات و نرخ ها'!$AA$3),"")</f>
        <v>0</v>
      </c>
      <c r="CD12" s="123">
        <f>IF(B12&lt;&gt;"",'life table -مفروضات و نرخ ها'!$Q$8*(N12+P12+O12+AQ12+AR12+AS12+AT12+AW12+AX12+AY12+AZ12+BA12+BL12+BN12+BO12+BB12+BC12+BD12+BE12+BF12+BG12+BH12+BP12+BQ12+BR12+BJ12+BK12+BM12+BS12+BT12+BU12+BV12+BW12+BX12+BY12+BZ12+AU12),"")</f>
        <v>0</v>
      </c>
      <c r="CE12" s="123">
        <f>IF(B12&lt;&gt;"",'life table -مفروضات و نرخ ها'!$Q$9*(N12+P12+O12+AQ12+AR12+AS12+AT12+AW12+AX12+AY12+AZ12+BA12+BL12+BN12+BO12+BB12+BC12+BD12+BE12+BF12+BG12+BH12+BP12+BQ12+BR12+BJ12+BK12+BM12+BS12+BT12+BU12+BV12+BW12+BX12+BY12+BZ12+AU12),"")</f>
        <v>0</v>
      </c>
      <c r="CF12" s="123">
        <f>IF(A12&lt;&gt;"",(CF11*(1+L12)+(I12/'life table -مفروضات و نرخ ها'!$M$5)*L12*((1+L12)^(1/'life table -مفروضات و نرخ ها'!$M$5))/(((1+L12)^(1/'life table -مفروضات و نرخ ها'!$M$5))-1)),"")</f>
        <v>4507927458.5918007</v>
      </c>
      <c r="CG12" s="123">
        <f t="shared" si="14"/>
        <v>4507927458.5918007</v>
      </c>
      <c r="CH12" s="123">
        <f t="shared" si="11"/>
        <v>0</v>
      </c>
      <c r="CI12" s="123">
        <f t="shared" si="12"/>
        <v>0</v>
      </c>
      <c r="CJ12" s="123">
        <f t="shared" si="4"/>
        <v>4507927458.5918007</v>
      </c>
      <c r="CK12" s="121">
        <f>'ورود اطلاعات'!$D$19*محاسبات!G11</f>
        <v>0</v>
      </c>
      <c r="CL12" s="126">
        <f t="shared" si="5"/>
        <v>0</v>
      </c>
      <c r="CM12" s="123">
        <f>IF(A12&lt;&gt;"",(CM11*(1+$CO$1)+(I12/'life table -مفروضات و نرخ ها'!$M$5)*$CO$1*((1+$CO$1)^(1/'life table -مفروضات و نرخ ها'!$M$5))/(((1+$CO$1)^(1/'life table -مفروضات و نرخ ها'!$M$5))-1)),"")</f>
        <v>9645593784.7035427</v>
      </c>
      <c r="CN12" s="123">
        <f t="shared" si="9"/>
        <v>9645593784.7035427</v>
      </c>
    </row>
    <row r="13" spans="1:93" ht="19.5" x14ac:dyDescent="0.25">
      <c r="A13" s="95">
        <f t="shared" si="10"/>
        <v>10</v>
      </c>
      <c r="B13" s="122">
        <f>IFERROR(IF(A12+$B$4&gt;81,"",IF($B$4+'life table -مفروضات و نرخ ها'!A12&lt;$B$4+'life table -مفروضات و نرخ ها'!$I$5,$B$4+'life table -مفروضات و نرخ ها'!A12,"")),"")</f>
        <v>69</v>
      </c>
      <c r="C13" s="122">
        <f>IFERROR(IF(B13&lt;&gt;"",IF(A12+$C$4&gt;81,"",IF($C$4+'life table -مفروضات و نرخ ها'!A12&lt;$C$4+'life table -مفروضات و نرخ ها'!$I$5,$C$4+'life table -مفروضات و نرخ ها'!A12,"")),""),"")</f>
        <v>9</v>
      </c>
      <c r="D13" s="122">
        <f>IFERROR(IF(B13&lt;&gt;"",IF(A12+$D$4&gt;81,"",IF($D$4+'life table -مفروضات و نرخ ها'!A12&lt;$D$4+'life table -مفروضات و نرخ ها'!$I$5,$D$4+'life table -مفروضات و نرخ ها'!A12,"")),""),"")</f>
        <v>9</v>
      </c>
      <c r="E13" s="122">
        <f>IF(B13&lt;&gt;"",IF('life table -مفروضات و نرخ ها'!$K$4&lt;&gt; 0,IF($E$4+'life table -مفروضات و نرخ ها'!A12&lt;$E$4+'life table -مفروضات و نرخ ها'!$I$5,$E$4+'life table -مفروضات و نرخ ها'!A12,"")),"")</f>
        <v>69</v>
      </c>
      <c r="F13" s="123"/>
      <c r="G13" s="123">
        <f>IF(A13&lt;&gt;"",IF('life table -مفروضات و نرخ ها'!$I$7&lt;&gt; "يكجا",G12*(1+'life table -مفروضات و نرخ ها'!$I$4),0),0)</f>
        <v>565907445.84000051</v>
      </c>
      <c r="H13" s="123">
        <f>IFERROR(IF(A13&lt;&gt;"",IF('life table -مفروضات و نرخ ها'!$O$11=1,(G13/K13)-(CA13+CB13+CC13),(G13/K13)),0),0)</f>
        <v>565907445.84000051</v>
      </c>
      <c r="I13" s="123">
        <f t="shared" si="0"/>
        <v>507634461.91556722</v>
      </c>
      <c r="J13" s="123">
        <f>IF(A13&lt;&gt;"",IF(A13=1,'life table -مفروضات و نرخ ها'!$M$6,0),"")</f>
        <v>0</v>
      </c>
      <c r="K13" s="124">
        <v>1</v>
      </c>
      <c r="L13" s="124">
        <f t="shared" si="13"/>
        <v>0.1</v>
      </c>
      <c r="M13" s="124">
        <f t="shared" si="6"/>
        <v>0.28649999999999998</v>
      </c>
      <c r="N13" s="123">
        <f>IF(B13&lt;&gt;"",S13*(VLOOKUP('life table -مفروضات و نرخ ها'!$O$3+A12,'life table -مفروضات و نرخ ها'!$A$3:$D$103,4)*(1/(1+L13)^0.5)),0)</f>
        <v>17868607.698646393</v>
      </c>
      <c r="O13" s="123">
        <f>IFERROR(IF(C13&lt;&gt;"",R13*(VLOOKUP('life table -مفروضات و نرخ ها'!$S$3+A12,'life table -مفروضات و نرخ ها'!$A$3:$D$103,4)*(1/(1+L13)^0.5)),0),"")</f>
        <v>0</v>
      </c>
      <c r="P13" s="123">
        <f>IFERROR(IF(D13&lt;&gt;"",Q13*(VLOOKUP('life table -مفروضات و نرخ ها'!$S$4+A12,'life table -مفروضات و نرخ ها'!$A$3:$D$103,4)*(1/(1+L13)^0.5)),0),"")</f>
        <v>0</v>
      </c>
      <c r="Q13" s="123">
        <f>IF(D13&lt;&gt;"",IF((Q12*(1+'life table -مفروضات و نرخ ها'!$M$4))&gt;='life table -مفروضات و نرخ ها'!$I$10,'life table -مفروضات و نرخ ها'!$I$10,(Q12*(1+'life table -مفروضات و نرخ ها'!$M$4))),0)</f>
        <v>0</v>
      </c>
      <c r="R13" s="123">
        <f>IF(C13&lt;&gt;"",IF((R12*(1+'life table -مفروضات و نرخ ها'!$M$4))&gt;='life table -مفروضات و نرخ ها'!$I$10,'life table -مفروضات و نرخ ها'!$I$10,(R12*(1+'life table -مفروضات و نرخ ها'!$M$4))),0)</f>
        <v>0</v>
      </c>
      <c r="S13" s="123">
        <f>IF(A13&lt;&gt;"",IF((S12*(1+'life table -مفروضات و نرخ ها'!$M$4))&gt;='life table -مفروضات و نرخ ها'!$I$10,'life table -مفروضات و نرخ ها'!$I$10,(S12*(1+'life table -مفروضات و نرخ ها'!$M$4))),0)</f>
        <v>775664107.98925781</v>
      </c>
      <c r="T13" s="123">
        <f>IF(A13&lt;&gt;"",IF(S13*'ورود اطلاعات'!$D$7&lt;='life table -مفروضات و نرخ ها'!$M$10,S13*'ورود اطلاعات'!$D$7,'life table -مفروضات و نرخ ها'!$M$10),0)</f>
        <v>0</v>
      </c>
      <c r="U13" s="123">
        <f>IF(A13&lt;&gt;"",IF(R13*'ورود اطلاعات'!$F$7&lt;='life table -مفروضات و نرخ ها'!$M$10,R13*'ورود اطلاعات'!$F$7,'life table -مفروضات و نرخ ها'!$M$10),0)</f>
        <v>0</v>
      </c>
      <c r="V13" s="123">
        <f>IF(A13&lt;&gt;"",IF(Q13*'ورود اطلاعات'!$H$7&lt;='life table -مفروضات و نرخ ها'!$M$10,Q13*'ورود اطلاعات'!$H$7,'life table -مفروضات و نرخ ها'!$M$10),0)</f>
        <v>0</v>
      </c>
      <c r="W13" s="123">
        <f>IF(A13&lt;&gt;"",IF(W12*(1+'life table -مفروضات و نرخ ها'!$M$4)&lt;'life table -مفروضات و نرخ ها'!$I$11,W12*(1+'life table -مفروضات و نرخ ها'!$M$4),'life table -مفروضات و نرخ ها'!$I$11),"")</f>
        <v>0</v>
      </c>
      <c r="X13" s="123">
        <f>IF(C13&lt;&gt;"",IF(X12*(1+'life table -مفروضات و نرخ ها'!$M$4)&lt;'life table -مفروضات و نرخ ها'!$I$11,X12*(1+'life table -مفروضات و نرخ ها'!$M$4),'life table -مفروضات و نرخ ها'!$I$11),0)</f>
        <v>0</v>
      </c>
      <c r="Y13" s="123">
        <f>IF(D13&lt;&gt;"",IF(Y12*(1+'life table -مفروضات و نرخ ها'!$M$4)&lt;'life table -مفروضات و نرخ ها'!$I$11,Y12*(1+'life table -مفروضات و نرخ ها'!$M$4),'life table -مفروضات و نرخ ها'!$I$11),0)</f>
        <v>0</v>
      </c>
      <c r="Z13" s="123">
        <f>IF(A13&lt;&gt;"",IF(Z12*(1+'life table -مفروضات و نرخ ها'!$M$4)&lt;'life table -مفروضات و نرخ ها'!$M$11,Z12*(1+'life table -مفروضات و نرخ ها'!$M$4),'life table -مفروضات و نرخ ها'!$M$11),0)</f>
        <v>0</v>
      </c>
      <c r="AA13" s="123">
        <f>IF(C13&lt;&gt;"",IF(AA12*(1+'life table -مفروضات و نرخ ها'!$M$4)&lt;'life table -مفروضات و نرخ ها'!$M$11,AA12*(1+'life table -مفروضات و نرخ ها'!$M$4),'life table -مفروضات و نرخ ها'!$M$11),0)</f>
        <v>0</v>
      </c>
      <c r="AB13" s="123">
        <f>IF(D13&lt;&gt;"",IF(AB12*(1+'life table -مفروضات و نرخ ها'!$M$4)&lt;'life table -مفروضات و نرخ ها'!$M$11,AB12*(1+'life table -مفروضات و نرخ ها'!$M$4),'life table -مفروضات و نرخ ها'!$M$11),0)</f>
        <v>0</v>
      </c>
      <c r="AC13" s="123">
        <f>IF(B13&gt;60,0,IF('ورود اطلاعات'!$D$14="ندارد",0,MIN(S13*'ورود اطلاعات'!$D$14,'life table -مفروضات و نرخ ها'!$O$10)))</f>
        <v>0</v>
      </c>
      <c r="AD13" s="123">
        <f>IF(C13&gt;60,0,IF('ورود اطلاعات'!$F$14="ندارد",0,MIN(R13*'ورود اطلاعات'!$F$14,'life table -مفروضات و نرخ ها'!$O$10)))</f>
        <v>0</v>
      </c>
      <c r="AE13" s="123">
        <f>IF(D13&gt;60,0,IF('ورود اطلاعات'!$H$14="ندارد",0,MIN(Q13*'ورود اطلاعات'!$H$14,'life table -مفروضات و نرخ ها'!$O$10)))</f>
        <v>0</v>
      </c>
      <c r="AF13" s="123">
        <f>IFERROR(IF(A13&lt;&gt;"",IF(AND('ورود اطلاعات'!$D$21="بیمه گذار",18&lt;=E13,E13&lt;=60),(AF12*AN12-AK12),IF(AND('ورود اطلاعات'!$D$21="بیمه شده اصلی",18&lt;=B13,B13&lt;=60),(AF12*AN12-AK12),0)),0),0)</f>
        <v>0</v>
      </c>
      <c r="AG13" s="123">
        <f t="shared" si="7"/>
        <v>0</v>
      </c>
      <c r="AH13" s="123">
        <f>IF(A13&lt;&gt;"",IF(AND('ورود اطلاعات'!$D$21="بیمه گذار",18&lt;=E13,E13&lt;=60),(AH12*AN12-AJ12),IF(AND('ورود اطلاعات'!$D$21="بیمه شده اصلی",18&lt;=B13,B13&lt;=60),(AH12*AN12-AJ12),0)),0)</f>
        <v>0</v>
      </c>
      <c r="AI13" s="123">
        <f t="shared" si="8"/>
        <v>0</v>
      </c>
      <c r="AJ13" s="123">
        <f>IFERROR(IF(A13&lt;&gt;"",IF('life table -مفروضات و نرخ ها'!$O$6="دارد",IF('life table -مفروضات و نرخ ها'!$O$11=0,IF(AND('life table -مفروضات و نرخ ها'!$K$5="خیر",'ورود اطلاعات'!$D$21="بیمه گذار"),(G14+AZ14+BA14+BB14+BC14+BD14+BE14+BF14+BG14+BH14+BI14+BP14+BQ14+BR14),IF(AND('life table -مفروضات و نرخ ها'!$K$5="خیر",'ورود اطلاعات'!$D$21="بیمه شده اصلی"),(G14+CB14+CC14),0)),0),0),0),0)</f>
        <v>0</v>
      </c>
      <c r="AK13" s="123">
        <f>IF(A13&lt;&gt;"",IF('life table -مفروضات و نرخ ها'!$O$6="دارد",IF('ورود اطلاعات'!$B$9=1,IF('ورود اطلاعات'!$B$11="خیر",G14,0),0),0),0)</f>
        <v>0</v>
      </c>
      <c r="AL13" s="123">
        <f>IF(A13&lt;&gt;"",IF('life table -مفروضات و نرخ ها'!$O$6="دارد",IF('life table -مفروضات و نرخ ها'!$O$11=1,IF('life table -مفروضات و نرخ ها'!$K$5="بلی",G14,0),0),0),0)</f>
        <v>0</v>
      </c>
      <c r="AM13" s="123">
        <f>IFERROR(IF(A13&lt;&gt;"",IF('life table -مفروضات و نرخ ها'!$O$6="دارد",IF('life table -مفروضات و نرخ ها'!$O$11=0,IF('life table -مفروضات و نرخ ها'!$K$5="بلی",(G14+CB14+CC14),0),0),0),""),0)</f>
        <v>0</v>
      </c>
      <c r="AN13" s="124">
        <f t="shared" si="1"/>
        <v>1.1000000000000001</v>
      </c>
      <c r="AO13" s="124">
        <f t="shared" si="2"/>
        <v>0.90909090909090906</v>
      </c>
      <c r="AP13" s="124">
        <f>IF(A13&lt;&gt;"",PRODUCT($AO$4:AO13),"")</f>
        <v>0.32852696653729768</v>
      </c>
      <c r="AQ13" s="123">
        <f>کارمزد!N13</f>
        <v>0</v>
      </c>
      <c r="AR13" s="123">
        <f>IF(A13&lt;6,('life table -مفروضات و نرخ ها'!$Q$4/5)*$S$4,0)</f>
        <v>0</v>
      </c>
      <c r="AS13" s="123">
        <f>IFERROR(IF(A13&lt;&gt;"",'life table -مفروضات و نرخ ها'!$Q$6*H13,""),"")</f>
        <v>22636297.833600022</v>
      </c>
      <c r="AT13" s="123">
        <f>IF(A13&lt;&gt;"",'life table -مفروضات و نرخ ها'!$Q$7*H13,"")</f>
        <v>16977223.375200015</v>
      </c>
      <c r="AU13" s="123">
        <f t="shared" si="3"/>
        <v>790855.01698688522</v>
      </c>
      <c r="AV13" s="125">
        <f>IF(A13&lt;&gt;"",(('life table -مفروضات و نرخ ها'!$M$5*(((AN13)^(1/'life table -مفروضات و نرخ ها'!$M$5))-1))/((1-AO13)*((AN13)^(1/'life table -مفروضات و نرخ ها'!$M$5)))-1),0)</f>
        <v>4.4259464997197018E-2</v>
      </c>
      <c r="AW13" s="123">
        <f>IF(A13&lt;&gt;"",N13*'life table -مفروضات و نرخ ها'!$O$4,"")</f>
        <v>0</v>
      </c>
      <c r="AX13" s="123">
        <f>IF(A13&lt;&gt;"",O13*'life table -مفروضات و نرخ ها'!$U$3,"")</f>
        <v>0</v>
      </c>
      <c r="AY13" s="123">
        <f>IF(A13&lt;&gt;"",P13*'life table -مفروضات و نرخ ها'!$U$4,"")</f>
        <v>0</v>
      </c>
      <c r="AZ13" s="123">
        <f>IFERROR(IF(A13&lt;&gt;"",IF('life table -مفروضات و نرخ ها'!$O$8=1,('life table -مفروضات و نرخ ها'!$Y$3*T13),IF('life table -مفروضات و نرخ ها'!$O$8=2,('life table -مفروضات و نرخ ها'!$Y$4*T13),IF('life table -مفروضات و نرخ ها'!$O$8=3,('life table -مفروضات و نرخ ها'!$Y$5*T13),IF('life table -مفروضات و نرخ ها'!$O$8=4,('life table -مفروضات و نرخ ها'!$Y$6*T13),('life table -مفروضات و نرخ ها'!$Y$7*T13))))),""),"")</f>
        <v>0</v>
      </c>
      <c r="BA13" s="123">
        <f>IFERROR(IF(A13&lt;&gt;"",IF('life table -مفروضات و نرخ ها'!$S$10=1,('life table -مفروضات و نرخ ها'!$Y$3*U13),IF('life table -مفروضات و نرخ ها'!$S$10=2,('life table -مفروضات و نرخ ها'!$Y$4*U13),IF('life table -مفروضات و نرخ ها'!$S$10=3,('life table -مفروضات و نرخ ها'!$Y$5*U13),IF('life table -مفروضات و نرخ ها'!$S$10=4,('life table -مفروضات و نرخ ها'!$Y$6*U13),('life table -مفروضات و نرخ ها'!$Y$7*U13))))),""),"")</f>
        <v>0</v>
      </c>
      <c r="BB13" s="123">
        <f>IFERROR(IF(A13&lt;&gt;"",IF('life table -مفروضات و نرخ ها'!$S$11=1,('life table -مفروضات و نرخ ها'!$Y$3*V13),IF('life table -مفروضات و نرخ ها'!$S$11=2,('life table -مفروضات و نرخ ها'!$Y$4*V13),IF('life table -مفروضات و نرخ ها'!$S$11=3,('life table -مفروضات و نرخ ها'!$Y$5*V13),IF('life table -مفروضات و نرخ ها'!$S$11=4,('life table -مفروضات و نرخ ها'!$Y$6*V13),('life table -مفروضات و نرخ ها'!$Y$7*V13))))),""),"")</f>
        <v>0</v>
      </c>
      <c r="BC13" s="123">
        <f>IFERROR(IF(A13&lt;&gt;"",IF('life table -مفروضات و نرخ ها'!$O$8=1,('life table -مفروضات و نرخ ها'!$Z$3*W13),IF('life table -مفروضات و نرخ ها'!$O$8=2,('life table -مفروضات و نرخ ها'!$Z$4*W13),IF('life table -مفروضات و نرخ ها'!$O$8=3,('life table -مفروضات و نرخ ها'!$Z$5*W13),IF('life table -مفروضات و نرخ ها'!$O$8=4,('life table -مفروضات و نرخ ها'!$Z$6*W13),('life table -مفروضات و نرخ ها'!$Z$7*W13))))),""),"")</f>
        <v>0</v>
      </c>
      <c r="BD13" s="123">
        <f>IFERROR(IF(A13&lt;&gt;"",IF('life table -مفروضات و نرخ ها'!$S$10=1,('life table -مفروضات و نرخ ها'!$Z$3*X13),IF('life table -مفروضات و نرخ ها'!$S$10=2,('life table -مفروضات و نرخ ها'!$Z$4*X13),IF('life table -مفروضات و نرخ ها'!$S$10=3,('life table -مفروضات و نرخ ها'!$Z$5*X13),IF('life table -مفروضات و نرخ ها'!$S$10=4,('life table -مفروضات و نرخ ها'!$Z$6*X13),('life table -مفروضات و نرخ ها'!$Z$7*X13))))),""),"")</f>
        <v>0</v>
      </c>
      <c r="BE13" s="123">
        <f>IFERROR(IF(A13&lt;&gt;"",IF('life table -مفروضات و نرخ ها'!$S$11=1,('life table -مفروضات و نرخ ها'!$Z$3*Y13),IF('life table -مفروضات و نرخ ها'!$S$11=2,('life table -مفروضات و نرخ ها'!$Z$4*Y13),IF('life table -مفروضات و نرخ ها'!$S$11=3,('life table -مفروضات و نرخ ها'!$Z$5*Y13),IF('life table -مفروضات و نرخ ها'!$S$11=4,('life table -مفروضات و نرخ ها'!$Z$6*Y13),('life table -مفروضات و نرخ ها'!$Z$7*Y13))))),""),"")</f>
        <v>0</v>
      </c>
      <c r="BF13" s="123">
        <f>IFERROR(IF(A13&lt;&gt;"",IF('life table -مفروضات و نرخ ها'!$O$8=1,('life table -مفروضات و نرخ ها'!$AA$3*Z13),IF('life table -مفروضات و نرخ ها'!$O$8=2,('life table -مفروضات و نرخ ها'!$AA$4*Z13),IF('life table -مفروضات و نرخ ها'!$O$8=3,('life table -مفروضات و نرخ ها'!$AA$5*Z13),IF('life table -مفروضات و نرخ ها'!$O$8=4,('life table -مفروضات و نرخ ها'!$AA$6*Z13),('life table -مفروضات و نرخ ها'!$AA$7*Z13))))),""),"")</f>
        <v>0</v>
      </c>
      <c r="BG13" s="123">
        <f>IFERROR(IF(A13&lt;&gt;"",IF('life table -مفروضات و نرخ ها'!$S$10=1,('life table -مفروضات و نرخ ها'!$AA$3*AA13),IF('life table -مفروضات و نرخ ها'!$S$10=2,('life table -مفروضات و نرخ ها'!$AA$4*AA13),IF('life table -مفروضات و نرخ ها'!$S$10=3,('life table -مفروضات و نرخ ها'!$AA$5*AA13),IF('life table -مفروضات و نرخ ها'!$S$10=4,('life table -مفروضات و نرخ ها'!$AA$6*AA13),('life table -مفروضات و نرخ ها'!$AA$7*AA13))))),""),"")</f>
        <v>0</v>
      </c>
      <c r="BH13" s="123">
        <f>IFERROR(IF(B13&lt;&gt;"",IF('life table -مفروضات و نرخ ها'!$S$11=1,('life table -مفروضات و نرخ ها'!$AA$3*AB13),IF('life table -مفروضات و نرخ ها'!$S$11=2,('life table -مفروضات و نرخ ها'!$AA$4*AB13),IF('life table -مفروضات و نرخ ها'!$S$11=3,('life table -مفروضات و نرخ ها'!$AA$5*AB13),IF('life table -مفروضات و نرخ ها'!$S$11=4,('life table -مفروضات و نرخ ها'!$AA$6*AB13),('life table -مفروضات و نرخ ها'!$AA$7*AB13))))),""),"")</f>
        <v>0</v>
      </c>
      <c r="BI13" s="123">
        <f>IF(A13&lt;&gt;"",(T13*'life table -مفروضات و نرخ ها'!$Y$3+W13*'life table -مفروضات و نرخ ها'!$Z$3+Z13*'life table -مفروضات و نرخ ها'!$AA$3)*'ورود اطلاعات'!$D$22+(U13*'life table -مفروضات و نرخ ها'!$Y$3+X13*'life table -مفروضات و نرخ ها'!$Z$3+AA13*'life table -مفروضات و نرخ ها'!$AA$3)*'ورود اطلاعات'!$F$17+(V13*'life table -مفروضات و نرخ ها'!$Y$3+Y13*'life table -مفروضات و نرخ ها'!$Z$3+AB13*'life table -مفروضات و نرخ ها'!$AA$3)*('ورود اطلاعات'!$H$17),"")</f>
        <v>0</v>
      </c>
      <c r="BJ13" s="123">
        <f>IFERROR(IF($B$4+A13='ورود اطلاعات'!$B$8+محاسبات!$B$4,0,IF('ورود اطلاعات'!$B$11="بلی",IF(AND(B13&lt;18,B13&gt;60),0,IF(AND('ورود اطلاعات'!$D$20="دارد",'ورود اطلاعات'!$B$9=0),(G13+AZ13+BA13+BB13+BC13+BD13+BE13+BF13+BG13+BH13+BP13+BQ13+BR13+BI13)/K13)*VLOOKUP(B13,'life table -مفروضات و نرخ ها'!AF:AG,2,0))*(1+'ورود اطلاعات'!$D$22+'ورود اطلاعات'!$D$5),0)),0)</f>
        <v>0</v>
      </c>
      <c r="BK13" s="123">
        <f>IFERROR(IF($B$4+A13='ورود اطلاعات'!$B$8+محاسبات!$B$4,0,IF('ورود اطلاعات'!$B$11="بلی",IF(AND(B13&lt;18,B13&gt;60),0,IF(AND('ورود اطلاعات'!$D$20="دارد",'ورود اطلاعات'!$B$9=1),(G13)/K13)*VLOOKUP(B13,'life table -مفروضات و نرخ ها'!AF:AG,2,0))*(1+'ورود اطلاعات'!$D$22+'ورود اطلاعات'!$D$5),0)),0)</f>
        <v>0</v>
      </c>
      <c r="BL13" s="123">
        <f>IFERROR(IF($E$4+A13='ورود اطلاعات'!$B$8+محاسبات!$E$4,0,IF('ورود اطلاعات'!$B$9=0,IF('ورود اطلاعات'!$B$11="خیر",IF('ورود اطلاعات'!$D$20="دارد",IF('ورود اطلاعات'!$D$21="بیمه گذار",IF(AND(E13&lt;18,E13&gt;60),0,(((G13+AZ13+BA13+BB13+BC13+BD13+BE13+BF13+BG13+BH13+BP13+BQ13+BR13+BI13)/K13)*VLOOKUP(E13,'life table -مفروضات و نرخ ها'!AF:AG,2,0)*(1+'ورود اطلاعات'!$D$24+'ورود اطلاعات'!$D$23))),0),0),0),0)),0)</f>
        <v>0</v>
      </c>
      <c r="BM13" s="123">
        <f>IFERROR(IF($B$4+A13='ورود اطلاعات'!$B$8+$B$4,0,IF('ورود اطلاعات'!$B$9=0,IF('ورود اطلاعات'!$B$11="خیر",IF('ورود اطلاعات'!$D$20="دارد",IF('ورود اطلاعات'!$D$21="بیمه شده اصلی",IF(AND(B13&lt;18,B13&gt;60),0,(((G13+AZ13+BA13+BB13+BC13+BD13+BE13+BF13+BG13+BH13+BP13+BQ13+BR13+BI13)/K13)*VLOOKUP(B13,'life table -مفروضات و نرخ ها'!AF:AG,2,0)*(1+'ورود اطلاعات'!$D$22+'ورود اطلاعات'!$D$5))),0),0),0),0)),0)</f>
        <v>0</v>
      </c>
      <c r="BN13" s="123">
        <f>IFERROR(IF($E$4+A13='ورود اطلاعات'!$B$8+$E$4,0,IF('ورود اطلاعات'!$B$9=1,IF('ورود اطلاعات'!$B$11="خیر",IF('ورود اطلاعات'!$D$20="دارد",IF('ورود اطلاعات'!$D$21="بیمه گذار",IF(AND(E13&lt;18,E13&gt;60),0,((G13/K13)*VLOOKUP(E13,'life table -مفروضات و نرخ ها'!AF:AG,2,0)*(1+'ورود اطلاعات'!$D$24+'ورود اطلاعات'!$D$23))),0),0),0))),0)</f>
        <v>0</v>
      </c>
      <c r="BO13" s="123">
        <f>IFERROR(IF($B$4+A13='ورود اطلاعات'!$B$8+$B$4,0,IF('ورود اطلاعات'!$B$9=1,IF('ورود اطلاعات'!$B$11="خیر",IF('ورود اطلاعات'!$D$20="دارد",IF('ورود اطلاعات'!$D$21="بیمه شده اصلی",IF(AND(B13&lt;18,B13&gt;60),0,((G13/K13)*VLOOKUP(B13,'life table -مفروضات و نرخ ها'!AF:AG,2,0)*(1+'ورود اطلاعات'!$D$22+'ورود اطلاعات'!$D$5))),0),0),0),0)),0)</f>
        <v>0</v>
      </c>
      <c r="BP13" s="123">
        <f>IFERROR(IF('ورود اطلاعات'!$D$16=5,(VLOOKUP(محاسبات!B13,'life table -مفروضات و نرخ ها'!AC:AD,2,0)*محاسبات!AC13)/1000000,(VLOOKUP(محاسبات!B13,'life table -مفروضات و نرخ ها'!AC:AE,3,0)*محاسبات!AC13)/1000000)*(1+'ورود اطلاعات'!$D$5),0)</f>
        <v>0</v>
      </c>
      <c r="BQ13" s="123">
        <f>IFERROR(IF('ورود اطلاعات'!$F$16=5,(VLOOKUP(C13,'life table -مفروضات و نرخ ها'!AC:AD,2,0)*AD13)/1000000,(VLOOKUP(C13,'life table -مفروضات و نرخ ها'!AC:AE,3,0)*محاسبات!AD13)/1000000)*(1+'ورود اطلاعات'!$F$5),0)</f>
        <v>0</v>
      </c>
      <c r="BR13" s="123">
        <f>IFERROR(IF('ورود اطلاعات'!$H$16=5,(VLOOKUP(D13,'life table -مفروضات و نرخ ها'!AC:AD,2,0)*AE13)/1000000,(VLOOKUP(D13,'life table -مفروضات و نرخ ها'!AC:AE,3,0)*AE13)/1000000)*(1+'ورود اطلاعات'!$H$5),0)</f>
        <v>0</v>
      </c>
      <c r="BS13" s="123">
        <f>IF(A13&lt;&gt;"",IF('ورود اطلاعات'!$B$9=1,IF('ورود اطلاعات'!$B$11="بلی",IF(AND(18&lt;=B13,B13&lt;=60),AG13*(VLOOKUP('life table -مفروضات و نرخ ها'!$O$3+A12,'life table -مفروضات و نرخ ها'!$A$3:$D$103,4,0))*(1+'ورود اطلاعات'!$D$5),0),0),0))</f>
        <v>0</v>
      </c>
      <c r="BT13" s="123" t="b">
        <f>IFERROR(IF(A13&lt;&gt;"",IF('ورود اطلاعات'!$B$9=1,IF('ورود اطلاعات'!$B$11="خیر",IF('ورود اطلاعات'!$D$21="بیمه شده اصلی",(محاسبات!AF13*VLOOKUP(محاسبات!B13,'life table -مفروضات و نرخ ها'!A:D,4,0)*(1+'ورود اطلاعات'!$D$5)),IF('ورود اطلاعات'!$D$21="بیمه گذار",(محاسبات!AF13*VLOOKUP(محاسبات!E13,'life table -مفروضات و نرخ ها'!A:D,4,0)*(1+'ورود اطلاعات'!$D$23)),0))))),0)</f>
        <v>0</v>
      </c>
      <c r="BU13" s="123" t="b">
        <f>IFERROR(IF(A13&lt;&gt;"",IF('ورود اطلاعات'!$B$9=0,IF('ورود اطلاعات'!$B$11="خیر",IF('ورود اطلاعات'!$D$21="بیمه شده اصلی",(محاسبات!AH13*VLOOKUP(محاسبات!B13,'life table -مفروضات و نرخ ها'!A:D,4,0)*(1+'ورود اطلاعات'!$D$5)),IF('ورود اطلاعات'!$D$21="بیمه گذار",(محاسبات!AH13*VLOOKUP(محاسبات!E13,'life table -مفروضات و نرخ ها'!A:D,4,0)*(1+'ورود اطلاعات'!$D$23)),0))))),0)</f>
        <v>0</v>
      </c>
      <c r="BV13" s="123">
        <f>IF(A13&lt;&gt;"",IF('ورود اطلاعات'!$B$9=0,IF('ورود اطلاعات'!$B$11="بلی",IF(AND(18&lt;=B13,B13&lt;=60),AI13*(VLOOKUP('life table -مفروضات و نرخ ها'!$O$3+A12,'life table -مفروضات و نرخ ها'!$A$3:$D$103,4,0))*(1+'ورود اطلاعات'!$D$5),0),0),0))</f>
        <v>0</v>
      </c>
      <c r="BW13" s="123">
        <f>IFERROR(IF(A13&lt;&gt;"",'life table -مفروضات و نرخ ها'!$Q$11*BK13,""),0)</f>
        <v>0</v>
      </c>
      <c r="BX13" s="123">
        <f>IFERROR(IF(A13&lt;&gt;"",'life table -مفروضات و نرخ ها'!$Q$11*(BO13+BN13),""),0)</f>
        <v>0</v>
      </c>
      <c r="BY13" s="123">
        <f>IFERROR(IF(A13&lt;&gt;"",BJ13*'life table -مفروضات و نرخ ها'!$Q$11,0),"")</f>
        <v>0</v>
      </c>
      <c r="BZ13" s="123">
        <f>IFERROR(IF(A13&lt;&gt;"",(BM13+BL13)*'life table -مفروضات و نرخ ها'!$Q$11,0),0)</f>
        <v>0</v>
      </c>
      <c r="CA13" s="123">
        <f>IF(A13&lt;&gt;"",AZ13+BC13+BF13+BJ13+BK13+BL13+BM13+BN13+BO13+BP13+BS13+BT13+BU13+BV13+BW13+BX13+BY13+BZ13+'ورود اطلاعات'!$D$22*(محاسبات!T13*'life table -مفروضات و نرخ ها'!$Y$3+محاسبات!W13*'life table -مفروضات و نرخ ها'!$Z$3+محاسبات!Z13*'life table -مفروضات و نرخ ها'!$AA$3),0)</f>
        <v>0</v>
      </c>
      <c r="CB13" s="123">
        <f>IF(A13&lt;&gt;"",BA13+BD13+BG13+BQ13+'ورود اطلاعات'!$F$17*(محاسبات!U13*'life table -مفروضات و نرخ ها'!$Y$3+محاسبات!X13*'life table -مفروضات و نرخ ها'!$Z$3+محاسبات!AA13*'life table -مفروضات و نرخ ها'!$AA$3),0)</f>
        <v>0</v>
      </c>
      <c r="CC13" s="123">
        <f>IF(A13&lt;&gt;"",BB13+BE13+BH13+BR13+'ورود اطلاعات'!$H$17*(محاسبات!V13*'life table -مفروضات و نرخ ها'!$Y$3+محاسبات!Y13*'life table -مفروضات و نرخ ها'!$Z$3+محاسبات!AB13*'life table -مفروضات و نرخ ها'!$AA$3),"")</f>
        <v>0</v>
      </c>
      <c r="CD13" s="123">
        <f>IF(B13&lt;&gt;"",'life table -مفروضات و نرخ ها'!$Q$8*(N13+P13+O13+AQ13+AR13+AS13+AT13+AW13+AX13+AY13+AZ13+BA13+BL13+BN13+BO13+BB13+BC13+BD13+BE13+BF13+BG13+BH13+BP13+BQ13+BR13+BJ13+BK13+BM13+BS13+BT13+BU13+BV13+BW13+BX13+BY13+BZ13+AU13),"")</f>
        <v>0</v>
      </c>
      <c r="CE13" s="123">
        <f>IF(B13&lt;&gt;"",'life table -مفروضات و نرخ ها'!$Q$9*(N13+P13+O13+AQ13+AR13+AS13+AT13+AW13+AX13+AY13+AZ13+BA13+BL13+BN13+BO13+BB13+BC13+BD13+BE13+BF13+BG13+BH13+BP13+BQ13+BR13+BJ13+BK13+BM13+BS13+BT13+BU13+BV13+BW13+BX13+BY13+BZ13+AU13),"")</f>
        <v>0</v>
      </c>
      <c r="CF13" s="123">
        <f>IF(A13&lt;&gt;"",(CF12*(1+L13)+(I13/'life table -مفروضات و نرخ ها'!$M$5)*L13*((1+L13)^(1/'life table -مفروضات و نرخ ها'!$M$5))/(((1+L13)^(1/'life table -مفروضات و نرخ ها'!$M$5))-1)),"")</f>
        <v>5493451204.5751915</v>
      </c>
      <c r="CG13" s="123">
        <f t="shared" si="14"/>
        <v>5493451204.5751915</v>
      </c>
      <c r="CH13" s="123">
        <f t="shared" si="11"/>
        <v>0</v>
      </c>
      <c r="CI13" s="123">
        <f t="shared" si="12"/>
        <v>0</v>
      </c>
      <c r="CJ13" s="123">
        <f t="shared" si="4"/>
        <v>5493451204.5751915</v>
      </c>
      <c r="CK13" s="121">
        <f>'ورود اطلاعات'!$D$19*محاسبات!G12</f>
        <v>0</v>
      </c>
      <c r="CL13" s="126">
        <f t="shared" si="5"/>
        <v>0</v>
      </c>
      <c r="CM13" s="123">
        <f>IF(A13&lt;&gt;"",(CM12*(1+$CO$1)+(I13/'life table -مفروضات و نرخ ها'!$M$5)*$CO$1*((1+$CO$1)^(1/'life table -مفروضات و نرخ ها'!$M$5))/(((1+$CO$1)^(1/'life table -مفروضات و نرخ ها'!$M$5))-1)),"")</f>
        <v>12992440538.92942</v>
      </c>
      <c r="CN13" s="123">
        <f t="shared" si="9"/>
        <v>12992440538.92942</v>
      </c>
    </row>
    <row r="14" spans="1:93" ht="19.5" x14ac:dyDescent="0.25">
      <c r="A14" s="95" t="str">
        <f t="shared" si="10"/>
        <v/>
      </c>
      <c r="B14" s="122" t="str">
        <f>IFERROR(IF(A13+$B$4&gt;81,"",IF($B$4+'life table -مفروضات و نرخ ها'!A13&lt;$B$4+'life table -مفروضات و نرخ ها'!$I$5,$B$4+'life table -مفروضات و نرخ ها'!A13,"")),"")</f>
        <v/>
      </c>
      <c r="C14" s="122" t="str">
        <f>IFERROR(IF(B14&lt;&gt;"",IF(A13+$C$4&gt;81,"",IF($C$4+'life table -مفروضات و نرخ ها'!A13&lt;$C$4+'life table -مفروضات و نرخ ها'!$I$5,$C$4+'life table -مفروضات و نرخ ها'!A13,"")),""),"")</f>
        <v/>
      </c>
      <c r="D14" s="122" t="str">
        <f>IFERROR(IF(B14&lt;&gt;"",IF(A13+$D$4&gt;81,"",IF($D$4+'life table -مفروضات و نرخ ها'!A13&lt;$D$4+'life table -مفروضات و نرخ ها'!$I$5,$D$4+'life table -مفروضات و نرخ ها'!A13,"")),""),"")</f>
        <v/>
      </c>
      <c r="E14" s="122" t="str">
        <f>IF(B14&lt;&gt;"",IF('life table -مفروضات و نرخ ها'!$K$4&lt;&gt; 0,IF($E$4+'life table -مفروضات و نرخ ها'!A13&lt;$E$4+'life table -مفروضات و نرخ ها'!$I$5,$E$4+'life table -مفروضات و نرخ ها'!A13,"")),"")</f>
        <v/>
      </c>
      <c r="F14" s="123"/>
      <c r="G14" s="123">
        <f>IF(A14&lt;&gt;"",IF('life table -مفروضات و نرخ ها'!$I$7&lt;&gt; "يكجا",G13*(1+'life table -مفروضات و نرخ ها'!$I$4),0),0)</f>
        <v>0</v>
      </c>
      <c r="H14" s="123">
        <f>IFERROR(IF(A14&lt;&gt;"",IF('life table -مفروضات و نرخ ها'!$O$11=1,(G14/K14)-(CA14+CB14+CC14),(G14/K14)),0),0)</f>
        <v>0</v>
      </c>
      <c r="I14" s="123" t="str">
        <f t="shared" si="0"/>
        <v/>
      </c>
      <c r="J14" s="123" t="str">
        <f>IF(A14&lt;&gt;"",IF(A14=1,'life table -مفروضات و نرخ ها'!$M$6,0),"")</f>
        <v/>
      </c>
      <c r="K14" s="124">
        <v>1</v>
      </c>
      <c r="L14" s="124" t="str">
        <f t="shared" si="13"/>
        <v/>
      </c>
      <c r="M14" s="124">
        <f t="shared" si="6"/>
        <v>0.28649999999999998</v>
      </c>
      <c r="N14" s="123">
        <f>IF(B14&lt;&gt;"",S14*(VLOOKUP('life table -مفروضات و نرخ ها'!$O$3+A13,'life table -مفروضات و نرخ ها'!$A$3:$D$103,4)*(1/(1+L14)^0.5)),0)</f>
        <v>0</v>
      </c>
      <c r="O14" s="123">
        <f>IFERROR(IF(C14&lt;&gt;"",R14*(VLOOKUP('life table -مفروضات و نرخ ها'!$S$3+A13,'life table -مفروضات و نرخ ها'!$A$3:$D$103,4)*(1/(1+L14)^0.5)),0),"")</f>
        <v>0</v>
      </c>
      <c r="P14" s="123">
        <f>IFERROR(IF(D14&lt;&gt;"",Q14*(VLOOKUP('life table -مفروضات و نرخ ها'!$S$4+A13,'life table -مفروضات و نرخ ها'!$A$3:$D$103,4)*(1/(1+L14)^0.5)),0),"")</f>
        <v>0</v>
      </c>
      <c r="Q14" s="123">
        <f>IF(D14&lt;&gt;"",IF((Q13*(1+'life table -مفروضات و نرخ ها'!$M$4))&gt;='life table -مفروضات و نرخ ها'!$I$10,'life table -مفروضات و نرخ ها'!$I$10,(Q13*(1+'life table -مفروضات و نرخ ها'!$M$4))),0)</f>
        <v>0</v>
      </c>
      <c r="R14" s="123">
        <f>IF(C14&lt;&gt;"",IF((R13*(1+'life table -مفروضات و نرخ ها'!$M$4))&gt;='life table -مفروضات و نرخ ها'!$I$10,'life table -مفروضات و نرخ ها'!$I$10,(R13*(1+'life table -مفروضات و نرخ ها'!$M$4))),0)</f>
        <v>0</v>
      </c>
      <c r="S14" s="123">
        <f>IF(A14&lt;&gt;"",IF((S13*(1+'life table -مفروضات و نرخ ها'!$M$4))&gt;='life table -مفروضات و نرخ ها'!$I$10,'life table -مفروضات و نرخ ها'!$I$10,(S13*(1+'life table -مفروضات و نرخ ها'!$M$4))),0)</f>
        <v>0</v>
      </c>
      <c r="T14" s="123">
        <f>IF(A14&lt;&gt;"",IF(S14*'ورود اطلاعات'!$D$7&lt;='life table -مفروضات و نرخ ها'!$M$10,S14*'ورود اطلاعات'!$D$7,'life table -مفروضات و نرخ ها'!$M$10),0)</f>
        <v>0</v>
      </c>
      <c r="U14" s="123">
        <f>IF(A14&lt;&gt;"",IF(R14*'ورود اطلاعات'!$F$7&lt;='life table -مفروضات و نرخ ها'!$M$10,R14*'ورود اطلاعات'!$F$7,'life table -مفروضات و نرخ ها'!$M$10),0)</f>
        <v>0</v>
      </c>
      <c r="V14" s="123">
        <f>IF(A14&lt;&gt;"",IF(Q14*'ورود اطلاعات'!$H$7&lt;='life table -مفروضات و نرخ ها'!$M$10,Q14*'ورود اطلاعات'!$H$7,'life table -مفروضات و نرخ ها'!$M$10),0)</f>
        <v>0</v>
      </c>
      <c r="W14" s="123" t="str">
        <f>IF(A14&lt;&gt;"",IF(W13*(1+'life table -مفروضات و نرخ ها'!$M$4)&lt;'life table -مفروضات و نرخ ها'!$I$11,W13*(1+'life table -مفروضات و نرخ ها'!$M$4),'life table -مفروضات و نرخ ها'!$I$11),"")</f>
        <v/>
      </c>
      <c r="X14" s="123">
        <f>IF(C14&lt;&gt;"",IF(X13*(1+'life table -مفروضات و نرخ ها'!$M$4)&lt;'life table -مفروضات و نرخ ها'!$I$11,X13*(1+'life table -مفروضات و نرخ ها'!$M$4),'life table -مفروضات و نرخ ها'!$I$11),0)</f>
        <v>0</v>
      </c>
      <c r="Y14" s="123">
        <f>IF(D14&lt;&gt;"",IF(Y13*(1+'life table -مفروضات و نرخ ها'!$M$4)&lt;'life table -مفروضات و نرخ ها'!$I$11,Y13*(1+'life table -مفروضات و نرخ ها'!$M$4),'life table -مفروضات و نرخ ها'!$I$11),0)</f>
        <v>0</v>
      </c>
      <c r="Z14" s="123">
        <f>IF(A14&lt;&gt;"",IF(Z13*(1+'life table -مفروضات و نرخ ها'!$M$4)&lt;'life table -مفروضات و نرخ ها'!$M$11,Z13*(1+'life table -مفروضات و نرخ ها'!$M$4),'life table -مفروضات و نرخ ها'!$M$11),0)</f>
        <v>0</v>
      </c>
      <c r="AA14" s="123">
        <f>IF(C14&lt;&gt;"",IF(AA13*(1+'life table -مفروضات و نرخ ها'!$M$4)&lt;'life table -مفروضات و نرخ ها'!$M$11,AA13*(1+'life table -مفروضات و نرخ ها'!$M$4),'life table -مفروضات و نرخ ها'!$M$11),0)</f>
        <v>0</v>
      </c>
      <c r="AB14" s="123">
        <f>IF(D14&lt;&gt;"",IF(AB13*(1+'life table -مفروضات و نرخ ها'!$M$4)&lt;'life table -مفروضات و نرخ ها'!$M$11,AB13*(1+'life table -مفروضات و نرخ ها'!$M$4),'life table -مفروضات و نرخ ها'!$M$11),0)</f>
        <v>0</v>
      </c>
      <c r="AC14" s="123">
        <f>IF(B14&gt;60,0,IF('ورود اطلاعات'!$D$14="ندارد",0,MIN(S14*'ورود اطلاعات'!$D$14,'life table -مفروضات و نرخ ها'!$O$10)))</f>
        <v>0</v>
      </c>
      <c r="AD14" s="123">
        <f>IF(C14&gt;60,0,IF('ورود اطلاعات'!$F$14="ندارد",0,MIN(R14*'ورود اطلاعات'!$F$14,'life table -مفروضات و نرخ ها'!$O$10)))</f>
        <v>0</v>
      </c>
      <c r="AE14" s="123">
        <f>IF(D14&gt;60,0,IF('ورود اطلاعات'!$H$14="ندارد",0,MIN(Q14*'ورود اطلاعات'!$H$14,'life table -مفروضات و نرخ ها'!$O$10)))</f>
        <v>0</v>
      </c>
      <c r="AF14" s="123">
        <f>IFERROR(IF(A14&lt;&gt;"",IF(AND('ورود اطلاعات'!$D$21="بیمه گذار",18&lt;=E14,E14&lt;=60),(AF13*AN13-AK13),IF(AND('ورود اطلاعات'!$D$21="بیمه شده اصلی",18&lt;=B14,B14&lt;=60),(AF13*AN13-AK13),0)),0),0)</f>
        <v>0</v>
      </c>
      <c r="AG14" s="123">
        <f t="shared" si="7"/>
        <v>0</v>
      </c>
      <c r="AH14" s="123">
        <f>IF(A14&lt;&gt;"",IF(AND('ورود اطلاعات'!$D$21="بیمه گذار",18&lt;=E14,E14&lt;=60),(AH13*AN13-AJ13),IF(AND('ورود اطلاعات'!$D$21="بیمه شده اصلی",18&lt;=B14,B14&lt;=60),(AH13*AN13-AJ13),0)),0)</f>
        <v>0</v>
      </c>
      <c r="AI14" s="123">
        <f t="shared" si="8"/>
        <v>0</v>
      </c>
      <c r="AJ14" s="123">
        <f>IFERROR(IF(A14&lt;&gt;"",IF('life table -مفروضات و نرخ ها'!$O$6="دارد",IF('life table -مفروضات و نرخ ها'!$O$11=0,IF(AND('life table -مفروضات و نرخ ها'!$K$5="خیر",'ورود اطلاعات'!$D$21="بیمه گذار"),(G15+AZ15+BA15+BB15+BC15+BD15+BE15+BF15+BG15+BH15+BI15+BP15+BQ15+BR15),IF(AND('life table -مفروضات و نرخ ها'!$K$5="خیر",'ورود اطلاعات'!$D$21="بیمه شده اصلی"),(G15+CB15+CC15),0)),0),0),0),0)</f>
        <v>0</v>
      </c>
      <c r="AK14" s="123">
        <f>IF(A14&lt;&gt;"",IF('life table -مفروضات و نرخ ها'!$O$6="دارد",IF('ورود اطلاعات'!$B$9=1,IF('ورود اطلاعات'!$B$11="خیر",G15,0),0),0),0)</f>
        <v>0</v>
      </c>
      <c r="AL14" s="123">
        <f>IF(A14&lt;&gt;"",IF('life table -مفروضات و نرخ ها'!$O$6="دارد",IF('life table -مفروضات و نرخ ها'!$O$11=1,IF('life table -مفروضات و نرخ ها'!$K$5="بلی",G15,0),0),0),0)</f>
        <v>0</v>
      </c>
      <c r="AM14" s="123" t="str">
        <f>IFERROR(IF(A14&lt;&gt;"",IF('life table -مفروضات و نرخ ها'!$O$6="دارد",IF('life table -مفروضات و نرخ ها'!$O$11=0,IF('life table -مفروضات و نرخ ها'!$K$5="بلی",(G15+CB15+CC15),0),0),0),""),0)</f>
        <v/>
      </c>
      <c r="AN14" s="124" t="str">
        <f t="shared" si="1"/>
        <v/>
      </c>
      <c r="AO14" s="124" t="str">
        <f t="shared" si="2"/>
        <v/>
      </c>
      <c r="AP14" s="124" t="str">
        <f>IF(A14&lt;&gt;"",PRODUCT($AO$4:AO14),"")</f>
        <v/>
      </c>
      <c r="AQ14" s="123">
        <f>کارمزد!N14</f>
        <v>0</v>
      </c>
      <c r="AR14" s="123">
        <f>IF(A14&lt;6,('life table -مفروضات و نرخ ها'!$Q$4/5)*$S$4,0)</f>
        <v>0</v>
      </c>
      <c r="AS14" s="123" t="str">
        <f>IFERROR(IF(A14&lt;&gt;"",'life table -مفروضات و نرخ ها'!$Q$6*H14,""),"")</f>
        <v/>
      </c>
      <c r="AT14" s="123" t="str">
        <f>IF(A14&lt;&gt;"",'life table -مفروضات و نرخ ها'!$Q$7*H14,"")</f>
        <v/>
      </c>
      <c r="AU14" s="123">
        <f t="shared" si="3"/>
        <v>0</v>
      </c>
      <c r="AV14" s="125">
        <f>IF(A14&lt;&gt;"",(('life table -مفروضات و نرخ ها'!$M$5*(((AN14)^(1/'life table -مفروضات و نرخ ها'!$M$5))-1))/((1-AO14)*((AN14)^(1/'life table -مفروضات و نرخ ها'!$M$5)))-1),0)</f>
        <v>0</v>
      </c>
      <c r="AW14" s="123" t="str">
        <f>IF(A14&lt;&gt;"",N14*'life table -مفروضات و نرخ ها'!$O$4,"")</f>
        <v/>
      </c>
      <c r="AX14" s="123" t="str">
        <f>IF(A14&lt;&gt;"",O14*'life table -مفروضات و نرخ ها'!$U$3,"")</f>
        <v/>
      </c>
      <c r="AY14" s="123" t="str">
        <f>IF(A14&lt;&gt;"",P14*'life table -مفروضات و نرخ ها'!$U$4,"")</f>
        <v/>
      </c>
      <c r="AZ14" s="123" t="str">
        <f>IFERROR(IF(A14&lt;&gt;"",IF('life table -مفروضات و نرخ ها'!$O$8=1,('life table -مفروضات و نرخ ها'!$Y$3*T14),IF('life table -مفروضات و نرخ ها'!$O$8=2,('life table -مفروضات و نرخ ها'!$Y$4*T14),IF('life table -مفروضات و نرخ ها'!$O$8=3,('life table -مفروضات و نرخ ها'!$Y$5*T14),IF('life table -مفروضات و نرخ ها'!$O$8=4,('life table -مفروضات و نرخ ها'!$Y$6*T14),('life table -مفروضات و نرخ ها'!$Y$7*T14))))),""),"")</f>
        <v/>
      </c>
      <c r="BA14" s="123" t="str">
        <f>IFERROR(IF(A14&lt;&gt;"",IF('life table -مفروضات و نرخ ها'!$S$10=1,('life table -مفروضات و نرخ ها'!$Y$3*U14),IF('life table -مفروضات و نرخ ها'!$S$10=2,('life table -مفروضات و نرخ ها'!$Y$4*U14),IF('life table -مفروضات و نرخ ها'!$S$10=3,('life table -مفروضات و نرخ ها'!$Y$5*U14),IF('life table -مفروضات و نرخ ها'!$S$10=4,('life table -مفروضات و نرخ ها'!$Y$6*U14),('life table -مفروضات و نرخ ها'!$Y$7*U14))))),""),"")</f>
        <v/>
      </c>
      <c r="BB14" s="123" t="str">
        <f>IFERROR(IF(A14&lt;&gt;"",IF('life table -مفروضات و نرخ ها'!$S$11=1,('life table -مفروضات و نرخ ها'!$Y$3*V14),IF('life table -مفروضات و نرخ ها'!$S$11=2,('life table -مفروضات و نرخ ها'!$Y$4*V14),IF('life table -مفروضات و نرخ ها'!$S$11=3,('life table -مفروضات و نرخ ها'!$Y$5*V14),IF('life table -مفروضات و نرخ ها'!$S$11=4,('life table -مفروضات و نرخ ها'!$Y$6*V14),('life table -مفروضات و نرخ ها'!$Y$7*V14))))),""),"")</f>
        <v/>
      </c>
      <c r="BC14" s="123" t="str">
        <f>IFERROR(IF(A14&lt;&gt;"",IF('life table -مفروضات و نرخ ها'!$O$8=1,('life table -مفروضات و نرخ ها'!$Z$3*W14),IF('life table -مفروضات و نرخ ها'!$O$8=2,('life table -مفروضات و نرخ ها'!$Z$4*W14),IF('life table -مفروضات و نرخ ها'!$O$8=3,('life table -مفروضات و نرخ ها'!$Z$5*W14),IF('life table -مفروضات و نرخ ها'!$O$8=4,('life table -مفروضات و نرخ ها'!$Z$6*W14),('life table -مفروضات و نرخ ها'!$Z$7*W14))))),""),"")</f>
        <v/>
      </c>
      <c r="BD14" s="123" t="str">
        <f>IFERROR(IF(A14&lt;&gt;"",IF('life table -مفروضات و نرخ ها'!$S$10=1,('life table -مفروضات و نرخ ها'!$Z$3*X14),IF('life table -مفروضات و نرخ ها'!$S$10=2,('life table -مفروضات و نرخ ها'!$Z$4*X14),IF('life table -مفروضات و نرخ ها'!$S$10=3,('life table -مفروضات و نرخ ها'!$Z$5*X14),IF('life table -مفروضات و نرخ ها'!$S$10=4,('life table -مفروضات و نرخ ها'!$Z$6*X14),('life table -مفروضات و نرخ ها'!$Z$7*X14))))),""),"")</f>
        <v/>
      </c>
      <c r="BE14" s="123" t="str">
        <f>IFERROR(IF(A14&lt;&gt;"",IF('life table -مفروضات و نرخ ها'!$S$11=1,('life table -مفروضات و نرخ ها'!$Z$3*Y14),IF('life table -مفروضات و نرخ ها'!$S$11=2,('life table -مفروضات و نرخ ها'!$Z$4*Y14),IF('life table -مفروضات و نرخ ها'!$S$11=3,('life table -مفروضات و نرخ ها'!$Z$5*Y14),IF('life table -مفروضات و نرخ ها'!$S$11=4,('life table -مفروضات و نرخ ها'!$Z$6*Y14),('life table -مفروضات و نرخ ها'!$Z$7*Y14))))),""),"")</f>
        <v/>
      </c>
      <c r="BF14" s="123" t="str">
        <f>IFERROR(IF(A14&lt;&gt;"",IF('life table -مفروضات و نرخ ها'!$O$8=1,('life table -مفروضات و نرخ ها'!$AA$3*Z14),IF('life table -مفروضات و نرخ ها'!$O$8=2,('life table -مفروضات و نرخ ها'!$AA$4*Z14),IF('life table -مفروضات و نرخ ها'!$O$8=3,('life table -مفروضات و نرخ ها'!$AA$5*Z14),IF('life table -مفروضات و نرخ ها'!$O$8=4,('life table -مفروضات و نرخ ها'!$AA$6*Z14),('life table -مفروضات و نرخ ها'!$AA$7*Z14))))),""),"")</f>
        <v/>
      </c>
      <c r="BG14" s="123" t="str">
        <f>IFERROR(IF(A14&lt;&gt;"",IF('life table -مفروضات و نرخ ها'!$S$10=1,('life table -مفروضات و نرخ ها'!$AA$3*AA14),IF('life table -مفروضات و نرخ ها'!$S$10=2,('life table -مفروضات و نرخ ها'!$AA$4*AA14),IF('life table -مفروضات و نرخ ها'!$S$10=3,('life table -مفروضات و نرخ ها'!$AA$5*AA14),IF('life table -مفروضات و نرخ ها'!$S$10=4,('life table -مفروضات و نرخ ها'!$AA$6*AA14),('life table -مفروضات و نرخ ها'!$AA$7*AA14))))),""),"")</f>
        <v/>
      </c>
      <c r="BH14" s="123" t="str">
        <f>IFERROR(IF(B14&lt;&gt;"",IF('life table -مفروضات و نرخ ها'!$S$11=1,('life table -مفروضات و نرخ ها'!$AA$3*AB14),IF('life table -مفروضات و نرخ ها'!$S$11=2,('life table -مفروضات و نرخ ها'!$AA$4*AB14),IF('life table -مفروضات و نرخ ها'!$S$11=3,('life table -مفروضات و نرخ ها'!$AA$5*AB14),IF('life table -مفروضات و نرخ ها'!$S$11=4,('life table -مفروضات و نرخ ها'!$AA$6*AB14),('life table -مفروضات و نرخ ها'!$AA$7*AB14))))),""),"")</f>
        <v/>
      </c>
      <c r="BI14" s="123" t="str">
        <f>IF(A14&lt;&gt;"",(T14*'life table -مفروضات و نرخ ها'!$Y$3+W14*'life table -مفروضات و نرخ ها'!$Z$3+Z14*'life table -مفروضات و نرخ ها'!$AA$3)*'ورود اطلاعات'!$D$22+(U14*'life table -مفروضات و نرخ ها'!$Y$3+X14*'life table -مفروضات و نرخ ها'!$Z$3+AA14*'life table -مفروضات و نرخ ها'!$AA$3)*'ورود اطلاعات'!$F$17+(V14*'life table -مفروضات و نرخ ها'!$Y$3+Y14*'life table -مفروضات و نرخ ها'!$Z$3+AB14*'life table -مفروضات و نرخ ها'!$AA$3)*('ورود اطلاعات'!$H$17),"")</f>
        <v/>
      </c>
      <c r="BJ14" s="123">
        <f>IFERROR(IF($B$4+A14='ورود اطلاعات'!$B$8+محاسبات!$B$4,0,IF('ورود اطلاعات'!$B$11="بلی",IF(AND(B14&lt;18,B14&gt;60),0,IF(AND('ورود اطلاعات'!$D$20="دارد",'ورود اطلاعات'!$B$9=0),(G14+AZ14+BA14+BB14+BC14+BD14+BE14+BF14+BG14+BH14+BP14+BQ14+BR14+BI14)/K14)*VLOOKUP(B14,'life table -مفروضات و نرخ ها'!AF:AG,2,0))*(1+'ورود اطلاعات'!$D$22+'ورود اطلاعات'!$D$5),0)),0)</f>
        <v>0</v>
      </c>
      <c r="BK14" s="123">
        <f>IFERROR(IF($B$4+A14='ورود اطلاعات'!$B$8+محاسبات!$B$4,0,IF('ورود اطلاعات'!$B$11="بلی",IF(AND(B14&lt;18,B14&gt;60),0,IF(AND('ورود اطلاعات'!$D$20="دارد",'ورود اطلاعات'!$B$9=1),(G14)/K14)*VLOOKUP(B14,'life table -مفروضات و نرخ ها'!AF:AG,2,0))*(1+'ورود اطلاعات'!$D$22+'ورود اطلاعات'!$D$5),0)),0)</f>
        <v>0</v>
      </c>
      <c r="BL14" s="123">
        <f>IFERROR(IF($E$4+A14='ورود اطلاعات'!$B$8+محاسبات!$E$4,0,IF('ورود اطلاعات'!$B$9=0,IF('ورود اطلاعات'!$B$11="خیر",IF('ورود اطلاعات'!$D$20="دارد",IF('ورود اطلاعات'!$D$21="بیمه گذار",IF(AND(E14&lt;18,E14&gt;60),0,(((G14+AZ14+BA14+BB14+BC14+BD14+BE14+BF14+BG14+BH14+BP14+BQ14+BR14+BI14)/K14)*VLOOKUP(E14,'life table -مفروضات و نرخ ها'!AF:AG,2,0)*(1+'ورود اطلاعات'!$D$24+'ورود اطلاعات'!$D$23))),0),0),0),0)),0)</f>
        <v>0</v>
      </c>
      <c r="BM14" s="123">
        <f>IFERROR(IF($B$4+A14='ورود اطلاعات'!$B$8+$B$4,0,IF('ورود اطلاعات'!$B$9=0,IF('ورود اطلاعات'!$B$11="خیر",IF('ورود اطلاعات'!$D$20="دارد",IF('ورود اطلاعات'!$D$21="بیمه شده اصلی",IF(AND(B14&lt;18,B14&gt;60),0,(((G14+AZ14+BA14+BB14+BC14+BD14+BE14+BF14+BG14+BH14+BP14+BQ14+BR14+BI14)/K14)*VLOOKUP(B14,'life table -مفروضات و نرخ ها'!AF:AG,2,0)*(1+'ورود اطلاعات'!$D$22+'ورود اطلاعات'!$D$5))),0),0),0),0)),0)</f>
        <v>0</v>
      </c>
      <c r="BN14" s="123">
        <f>IFERROR(IF($E$4+A14='ورود اطلاعات'!$B$8+$E$4,0,IF('ورود اطلاعات'!$B$9=1,IF('ورود اطلاعات'!$B$11="خیر",IF('ورود اطلاعات'!$D$20="دارد",IF('ورود اطلاعات'!$D$21="بیمه گذار",IF(AND(E14&lt;18,E14&gt;60),0,((G14/K14)*VLOOKUP(E14,'life table -مفروضات و نرخ ها'!AF:AG,2,0)*(1+'ورود اطلاعات'!$D$24+'ورود اطلاعات'!$D$23))),0),0),0))),0)</f>
        <v>0</v>
      </c>
      <c r="BO14" s="123">
        <f>IFERROR(IF($B$4+A14='ورود اطلاعات'!$B$8+$B$4,0,IF('ورود اطلاعات'!$B$9=1,IF('ورود اطلاعات'!$B$11="خیر",IF('ورود اطلاعات'!$D$20="دارد",IF('ورود اطلاعات'!$D$21="بیمه شده اصلی",IF(AND(B14&lt;18,B14&gt;60),0,((G14/K14)*VLOOKUP(B14,'life table -مفروضات و نرخ ها'!AF:AG,2,0)*(1+'ورود اطلاعات'!$D$22+'ورود اطلاعات'!$D$5))),0),0),0),0)),0)</f>
        <v>0</v>
      </c>
      <c r="BP14" s="123">
        <f>IFERROR(IF('ورود اطلاعات'!$D$16=5,(VLOOKUP(محاسبات!B14,'life table -مفروضات و نرخ ها'!AC:AD,2,0)*محاسبات!AC14)/1000000,(VLOOKUP(محاسبات!B14,'life table -مفروضات و نرخ ها'!AC:AE,3,0)*محاسبات!AC14)/1000000)*(1+'ورود اطلاعات'!$D$5),0)</f>
        <v>0</v>
      </c>
      <c r="BQ14" s="123">
        <f>IFERROR(IF('ورود اطلاعات'!$F$16=5,(VLOOKUP(C14,'life table -مفروضات و نرخ ها'!AC:AD,2,0)*AD14)/1000000,(VLOOKUP(C14,'life table -مفروضات و نرخ ها'!AC:AE,3,0)*محاسبات!AD14)/1000000)*(1+'ورود اطلاعات'!$F$5),0)</f>
        <v>0</v>
      </c>
      <c r="BR14" s="123">
        <f>IFERROR(IF('ورود اطلاعات'!$H$16=5,(VLOOKUP(D14,'life table -مفروضات و نرخ ها'!AC:AD,2,0)*AE14)/1000000,(VLOOKUP(D14,'life table -مفروضات و نرخ ها'!AC:AE,3,0)*AE14)/1000000)*(1+'ورود اطلاعات'!$H$5),0)</f>
        <v>0</v>
      </c>
      <c r="BS14" s="123" t="b">
        <f>IF(A14&lt;&gt;"",IF('ورود اطلاعات'!$B$9=1,IF('ورود اطلاعات'!$B$11="بلی",IF(AND(18&lt;=B14,B14&lt;=60),AG14*(VLOOKUP('life table -مفروضات و نرخ ها'!$O$3+A13,'life table -مفروضات و نرخ ها'!$A$3:$D$103,4,0))*(1+'ورود اطلاعات'!$D$5),0),0),0))</f>
        <v>0</v>
      </c>
      <c r="BT14" s="123" t="b">
        <f>IFERROR(IF(A14&lt;&gt;"",IF('ورود اطلاعات'!$B$9=1,IF('ورود اطلاعات'!$B$11="خیر",IF('ورود اطلاعات'!$D$21="بیمه شده اصلی",(محاسبات!AF14*VLOOKUP(محاسبات!B14,'life table -مفروضات و نرخ ها'!A:D,4,0)*(1+'ورود اطلاعات'!$D$5)),IF('ورود اطلاعات'!$D$21="بیمه گذار",(محاسبات!AF14*VLOOKUP(محاسبات!E14,'life table -مفروضات و نرخ ها'!A:D,4,0)*(1+'ورود اطلاعات'!$D$23)),0))))),0)</f>
        <v>0</v>
      </c>
      <c r="BU14" s="123" t="b">
        <f>IFERROR(IF(A14&lt;&gt;"",IF('ورود اطلاعات'!$B$9=0,IF('ورود اطلاعات'!$B$11="خیر",IF('ورود اطلاعات'!$D$21="بیمه شده اصلی",(محاسبات!AH14*VLOOKUP(محاسبات!B14,'life table -مفروضات و نرخ ها'!A:D,4,0)*(1+'ورود اطلاعات'!$D$5)),IF('ورود اطلاعات'!$D$21="بیمه گذار",(محاسبات!AH14*VLOOKUP(محاسبات!E14,'life table -مفروضات و نرخ ها'!A:D,4,0)*(1+'ورود اطلاعات'!$D$23)),0))))),0)</f>
        <v>0</v>
      </c>
      <c r="BV14" s="123" t="b">
        <f>IF(A14&lt;&gt;"",IF('ورود اطلاعات'!$B$9=0,IF('ورود اطلاعات'!$B$11="بلی",IF(AND(18&lt;=B14,B14&lt;=60),AI14*(VLOOKUP('life table -مفروضات و نرخ ها'!$O$3+A13,'life table -مفروضات و نرخ ها'!$A$3:$D$103,4,0))*(1+'ورود اطلاعات'!$D$5),0),0),0))</f>
        <v>0</v>
      </c>
      <c r="BW14" s="123" t="str">
        <f>IFERROR(IF(A14&lt;&gt;"",'life table -مفروضات و نرخ ها'!$Q$11*BK14,""),0)</f>
        <v/>
      </c>
      <c r="BX14" s="123" t="str">
        <f>IFERROR(IF(A14&lt;&gt;"",'life table -مفروضات و نرخ ها'!$Q$11*(BO14+BN14),""),0)</f>
        <v/>
      </c>
      <c r="BY14" s="123">
        <f>IFERROR(IF(A14&lt;&gt;"",BJ14*'life table -مفروضات و نرخ ها'!$Q$11,0),"")</f>
        <v>0</v>
      </c>
      <c r="BZ14" s="123">
        <f>IFERROR(IF(A14&lt;&gt;"",(BM14+BL14)*'life table -مفروضات و نرخ ها'!$Q$11,0),0)</f>
        <v>0</v>
      </c>
      <c r="CA14" s="123">
        <f>IF(A14&lt;&gt;"",AZ14+BC14+BF14+BJ14+BK14+BL14+BM14+BN14+BO14+BP14+BS14+BT14+BU14+BV14+BW14+BX14+BY14+BZ14+'ورود اطلاعات'!$D$22*(محاسبات!T14*'life table -مفروضات و نرخ ها'!$Y$3+محاسبات!W14*'life table -مفروضات و نرخ ها'!$Z$3+محاسبات!Z14*'life table -مفروضات و نرخ ها'!$AA$3),0)</f>
        <v>0</v>
      </c>
      <c r="CB14" s="123">
        <f>IF(A14&lt;&gt;"",BA14+BD14+BG14+BQ14+'ورود اطلاعات'!$F$17*(محاسبات!U14*'life table -مفروضات و نرخ ها'!$Y$3+محاسبات!X14*'life table -مفروضات و نرخ ها'!$Z$3+محاسبات!AA14*'life table -مفروضات و نرخ ها'!$AA$3),0)</f>
        <v>0</v>
      </c>
      <c r="CC14" s="123" t="str">
        <f>IF(A14&lt;&gt;"",BB14+BE14+BH14+BR14+'ورود اطلاعات'!$H$17*(محاسبات!V14*'life table -مفروضات و نرخ ها'!$Y$3+محاسبات!Y14*'life table -مفروضات و نرخ ها'!$Z$3+محاسبات!AB14*'life table -مفروضات و نرخ ها'!$AA$3),"")</f>
        <v/>
      </c>
      <c r="CD14" s="123" t="str">
        <f>IF(B14&lt;&gt;"",'life table -مفروضات و نرخ ها'!$Q$8*(N14+P14+O14+AQ14+AR14+AS14+AT14+AW14+AX14+AY14+AZ14+BA14+BL14+BN14+BO14+BB14+BC14+BD14+BE14+BF14+BG14+BH14+BP14+BQ14+BR14+BJ14+BK14+BM14+BS14+BT14+BU14+BV14+BW14+BX14+BY14+BZ14+AU14),"")</f>
        <v/>
      </c>
      <c r="CE14" s="123" t="str">
        <f>IF(B14&lt;&gt;"",'life table -مفروضات و نرخ ها'!$Q$9*(N14+P14+O14+AQ14+AR14+AS14+AT14+AW14+AX14+AY14+AZ14+BA14+BL14+BN14+BO14+BB14+BC14+BD14+BE14+BF14+BG14+BH14+BP14+BQ14+BR14+BJ14+BK14+BM14+BS14+BT14+BU14+BV14+BW14+BX14+BY14+BZ14+AU14),"")</f>
        <v/>
      </c>
      <c r="CF14" s="123" t="str">
        <f>IF(A14&lt;&gt;"",(CF13*(1+L14)+(I14/'life table -مفروضات و نرخ ها'!$M$5)*L14*((1+L14)^(1/'life table -مفروضات و نرخ ها'!$M$5))/(((1+L14)^(1/'life table -مفروضات و نرخ ها'!$M$5))-1)),"")</f>
        <v/>
      </c>
      <c r="CG14" s="123" t="str">
        <f t="shared" si="14"/>
        <v/>
      </c>
      <c r="CH14" s="123" t="str">
        <f t="shared" si="11"/>
        <v/>
      </c>
      <c r="CI14" s="123" t="str">
        <f t="shared" si="12"/>
        <v/>
      </c>
      <c r="CJ14" s="123" t="str">
        <f t="shared" si="4"/>
        <v/>
      </c>
      <c r="CK14" s="121">
        <f>'ورود اطلاعات'!$D$19*محاسبات!G13</f>
        <v>0</v>
      </c>
      <c r="CL14" s="126">
        <f t="shared" si="5"/>
        <v>0</v>
      </c>
      <c r="CM14" s="123" t="str">
        <f>IF(A14&lt;&gt;"",(CM13*(1+$CO$1)+(I14/'life table -مفروضات و نرخ ها'!$M$5)*$CO$1*((1+$CO$1)^(1/'life table -مفروضات و نرخ ها'!$M$5))/(((1+$CO$1)^(1/'life table -مفروضات و نرخ ها'!$M$5))-1)),"")</f>
        <v/>
      </c>
      <c r="CN14" s="123" t="str">
        <f t="shared" si="9"/>
        <v/>
      </c>
    </row>
    <row r="15" spans="1:93" ht="19.5" x14ac:dyDescent="0.25">
      <c r="A15" s="95" t="str">
        <f t="shared" si="10"/>
        <v/>
      </c>
      <c r="B15" s="122" t="str">
        <f>IFERROR(IF(A14+$B$4&gt;81,"",IF($B$4+'life table -مفروضات و نرخ ها'!A14&lt;$B$4+'life table -مفروضات و نرخ ها'!$I$5,$B$4+'life table -مفروضات و نرخ ها'!A14,"")),"")</f>
        <v/>
      </c>
      <c r="C15" s="122" t="str">
        <f>IFERROR(IF(B15&lt;&gt;"",IF(A14+$C$4&gt;81,"",IF($C$4+'life table -مفروضات و نرخ ها'!A14&lt;$C$4+'life table -مفروضات و نرخ ها'!$I$5,$C$4+'life table -مفروضات و نرخ ها'!A14,"")),""),"")</f>
        <v/>
      </c>
      <c r="D15" s="122" t="str">
        <f>IFERROR(IF(B15&lt;&gt;"",IF(A14+$D$4&gt;81,"",IF($D$4+'life table -مفروضات و نرخ ها'!A14&lt;$D$4+'life table -مفروضات و نرخ ها'!$I$5,$D$4+'life table -مفروضات و نرخ ها'!A14,"")),""),"")</f>
        <v/>
      </c>
      <c r="E15" s="122" t="str">
        <f>IF(B15&lt;&gt;"",IF('life table -مفروضات و نرخ ها'!$K$4&lt;&gt; 0,IF($E$4+'life table -مفروضات و نرخ ها'!A14&lt;$E$4+'life table -مفروضات و نرخ ها'!$I$5,$E$4+'life table -مفروضات و نرخ ها'!A14,"")),"")</f>
        <v/>
      </c>
      <c r="F15" s="123"/>
      <c r="G15" s="123">
        <f>IF(A15&lt;&gt;"",IF('life table -مفروضات و نرخ ها'!$I$7&lt;&gt; "يكجا",G14*(1+'life table -مفروضات و نرخ ها'!$I$4),0),0)</f>
        <v>0</v>
      </c>
      <c r="H15" s="123">
        <f>IFERROR(IF(A15&lt;&gt;"",IF('life table -مفروضات و نرخ ها'!$O$11=1,(G15/K15)-(CA15+CB15+CC15),(G15/K15)),0),0)</f>
        <v>0</v>
      </c>
      <c r="I15" s="123" t="str">
        <f t="shared" si="0"/>
        <v/>
      </c>
      <c r="J15" s="123" t="str">
        <f>IF(A15&lt;&gt;"",IF(A15=1,'life table -مفروضات و نرخ ها'!$M$6,0),"")</f>
        <v/>
      </c>
      <c r="K15" s="124">
        <v>1</v>
      </c>
      <c r="L15" s="124" t="str">
        <f t="shared" si="13"/>
        <v/>
      </c>
      <c r="M15" s="124">
        <f t="shared" si="6"/>
        <v>0.28649999999999998</v>
      </c>
      <c r="N15" s="123">
        <f>IF(B15&lt;&gt;"",S15*(VLOOKUP('life table -مفروضات و نرخ ها'!$O$3+A14,'life table -مفروضات و نرخ ها'!$A$3:$D$103,4)*(1/(1+L15)^0.5)),0)</f>
        <v>0</v>
      </c>
      <c r="O15" s="123">
        <f>IFERROR(IF(C15&lt;&gt;"",R15*(VLOOKUP('life table -مفروضات و نرخ ها'!$S$3+A14,'life table -مفروضات و نرخ ها'!$A$3:$D$103,4)*(1/(1+L15)^0.5)),0),"")</f>
        <v>0</v>
      </c>
      <c r="P15" s="123">
        <f>IFERROR(IF(D15&lt;&gt;"",Q15*(VLOOKUP('life table -مفروضات و نرخ ها'!$S$4+A14,'life table -مفروضات و نرخ ها'!$A$3:$D$103,4)*(1/(1+L15)^0.5)),0),"")</f>
        <v>0</v>
      </c>
      <c r="Q15" s="123">
        <f>IF(D15&lt;&gt;"",IF((Q14*(1+'life table -مفروضات و نرخ ها'!$M$4))&gt;='life table -مفروضات و نرخ ها'!$I$10,'life table -مفروضات و نرخ ها'!$I$10,(Q14*(1+'life table -مفروضات و نرخ ها'!$M$4))),0)</f>
        <v>0</v>
      </c>
      <c r="R15" s="123">
        <f>IF(C15&lt;&gt;"",IF((R14*(1+'life table -مفروضات و نرخ ها'!$M$4))&gt;='life table -مفروضات و نرخ ها'!$I$10,'life table -مفروضات و نرخ ها'!$I$10,(R14*(1+'life table -مفروضات و نرخ ها'!$M$4))),0)</f>
        <v>0</v>
      </c>
      <c r="S15" s="123">
        <f>IF(A15&lt;&gt;"",IF((S14*(1+'life table -مفروضات و نرخ ها'!$M$4))&gt;='life table -مفروضات و نرخ ها'!$I$10,'life table -مفروضات و نرخ ها'!$I$10,(S14*(1+'life table -مفروضات و نرخ ها'!$M$4))),0)</f>
        <v>0</v>
      </c>
      <c r="T15" s="123">
        <f>IF(A15&lt;&gt;"",IF(S15*'ورود اطلاعات'!$D$7&lt;='life table -مفروضات و نرخ ها'!$M$10,S15*'ورود اطلاعات'!$D$7,'life table -مفروضات و نرخ ها'!$M$10),0)</f>
        <v>0</v>
      </c>
      <c r="U15" s="123">
        <f>IF(A15&lt;&gt;"",IF(R15*'ورود اطلاعات'!$F$7&lt;='life table -مفروضات و نرخ ها'!$M$10,R15*'ورود اطلاعات'!$F$7,'life table -مفروضات و نرخ ها'!$M$10),0)</f>
        <v>0</v>
      </c>
      <c r="V15" s="123">
        <f>IF(A15&lt;&gt;"",IF(Q15*'ورود اطلاعات'!$H$7&lt;='life table -مفروضات و نرخ ها'!$M$10,Q15*'ورود اطلاعات'!$H$7,'life table -مفروضات و نرخ ها'!$M$10),0)</f>
        <v>0</v>
      </c>
      <c r="W15" s="123" t="str">
        <f>IF(A15&lt;&gt;"",IF(W14*(1+'life table -مفروضات و نرخ ها'!$M$4)&lt;'life table -مفروضات و نرخ ها'!$I$11,W14*(1+'life table -مفروضات و نرخ ها'!$M$4),'life table -مفروضات و نرخ ها'!$I$11),"")</f>
        <v/>
      </c>
      <c r="X15" s="123">
        <f>IF(C15&lt;&gt;"",IF(X14*(1+'life table -مفروضات و نرخ ها'!$M$4)&lt;'life table -مفروضات و نرخ ها'!$I$11,X14*(1+'life table -مفروضات و نرخ ها'!$M$4),'life table -مفروضات و نرخ ها'!$I$11),0)</f>
        <v>0</v>
      </c>
      <c r="Y15" s="123">
        <f>IF(D15&lt;&gt;"",IF(Y14*(1+'life table -مفروضات و نرخ ها'!$M$4)&lt;'life table -مفروضات و نرخ ها'!$I$11,Y14*(1+'life table -مفروضات و نرخ ها'!$M$4),'life table -مفروضات و نرخ ها'!$I$11),0)</f>
        <v>0</v>
      </c>
      <c r="Z15" s="123">
        <f>IF(A15&lt;&gt;"",IF(Z14*(1+'life table -مفروضات و نرخ ها'!$M$4)&lt;'life table -مفروضات و نرخ ها'!$M$11,Z14*(1+'life table -مفروضات و نرخ ها'!$M$4),'life table -مفروضات و نرخ ها'!$M$11),0)</f>
        <v>0</v>
      </c>
      <c r="AA15" s="123">
        <f>IF(C15&lt;&gt;"",IF(AA14*(1+'life table -مفروضات و نرخ ها'!$M$4)&lt;'life table -مفروضات و نرخ ها'!$M$11,AA14*(1+'life table -مفروضات و نرخ ها'!$M$4),'life table -مفروضات و نرخ ها'!$M$11),0)</f>
        <v>0</v>
      </c>
      <c r="AB15" s="123">
        <f>IF(D15&lt;&gt;"",IF(AB14*(1+'life table -مفروضات و نرخ ها'!$M$4)&lt;'life table -مفروضات و نرخ ها'!$M$11,AB14*(1+'life table -مفروضات و نرخ ها'!$M$4),'life table -مفروضات و نرخ ها'!$M$11),0)</f>
        <v>0</v>
      </c>
      <c r="AC15" s="123">
        <f>IF(B15&gt;60,0,IF('ورود اطلاعات'!$D$14="ندارد",0,MIN(S15*'ورود اطلاعات'!$D$14,'life table -مفروضات و نرخ ها'!$O$10)))</f>
        <v>0</v>
      </c>
      <c r="AD15" s="123">
        <f>IF(C15&gt;60,0,IF('ورود اطلاعات'!$F$14="ندارد",0,MIN(R15*'ورود اطلاعات'!$F$14,'life table -مفروضات و نرخ ها'!$O$10)))</f>
        <v>0</v>
      </c>
      <c r="AE15" s="123">
        <f>IF(D15&gt;60,0,IF('ورود اطلاعات'!$H$14="ندارد",0,MIN(Q15*'ورود اطلاعات'!$H$14,'life table -مفروضات و نرخ ها'!$O$10)))</f>
        <v>0</v>
      </c>
      <c r="AF15" s="123">
        <f>IFERROR(IF(A15&lt;&gt;"",IF(AND('ورود اطلاعات'!$D$21="بیمه گذار",18&lt;=E15,E15&lt;=60),(AF14*AN14-AK14),IF(AND('ورود اطلاعات'!$D$21="بیمه شده اصلی",18&lt;=B15,B15&lt;=60),(AF14*AN14-AK14),0)),0),0)</f>
        <v>0</v>
      </c>
      <c r="AG15" s="123">
        <f t="shared" si="7"/>
        <v>0</v>
      </c>
      <c r="AH15" s="123">
        <f>IF(A15&lt;&gt;"",IF(AND('ورود اطلاعات'!$D$21="بیمه گذار",18&lt;=E15,E15&lt;=60),(AH14*AN14-AJ14),IF(AND('ورود اطلاعات'!$D$21="بیمه شده اصلی",18&lt;=B15,B15&lt;=60),(AH14*AN14-AJ14),0)),0)</f>
        <v>0</v>
      </c>
      <c r="AI15" s="123">
        <f t="shared" si="8"/>
        <v>0</v>
      </c>
      <c r="AJ15" s="123">
        <f>IFERROR(IF(A15&lt;&gt;"",IF('life table -مفروضات و نرخ ها'!$O$6="دارد",IF('life table -مفروضات و نرخ ها'!$O$11=0,IF(AND('life table -مفروضات و نرخ ها'!$K$5="خیر",'ورود اطلاعات'!$D$21="بیمه گذار"),(G16+AZ16+BA16+BB16+BC16+BD16+BE16+BF16+BG16+BH16+BI16+BP16+BQ16+BR16),IF(AND('life table -مفروضات و نرخ ها'!$K$5="خیر",'ورود اطلاعات'!$D$21="بیمه شده اصلی"),(G16+CB16+CC16),0)),0),0),0),0)</f>
        <v>0</v>
      </c>
      <c r="AK15" s="123">
        <f>IF(A15&lt;&gt;"",IF('life table -مفروضات و نرخ ها'!$O$6="دارد",IF('ورود اطلاعات'!$B$9=1,IF('ورود اطلاعات'!$B$11="خیر",G16,0),0),0),0)</f>
        <v>0</v>
      </c>
      <c r="AL15" s="123">
        <f>IF(A15&lt;&gt;"",IF('life table -مفروضات و نرخ ها'!$O$6="دارد",IF('life table -مفروضات و نرخ ها'!$O$11=1,IF('life table -مفروضات و نرخ ها'!$K$5="بلی",G16,0),0),0),0)</f>
        <v>0</v>
      </c>
      <c r="AM15" s="123" t="str">
        <f>IFERROR(IF(A15&lt;&gt;"",IF('life table -مفروضات و نرخ ها'!$O$6="دارد",IF('life table -مفروضات و نرخ ها'!$O$11=0,IF('life table -مفروضات و نرخ ها'!$K$5="بلی",(G16+CB16+CC16),0),0),0),""),0)</f>
        <v/>
      </c>
      <c r="AN15" s="124" t="str">
        <f t="shared" si="1"/>
        <v/>
      </c>
      <c r="AO15" s="124" t="str">
        <f t="shared" si="2"/>
        <v/>
      </c>
      <c r="AP15" s="124" t="str">
        <f>IF(A15&lt;&gt;"",PRODUCT($AO$4:AO15),"")</f>
        <v/>
      </c>
      <c r="AQ15" s="123">
        <f>کارمزد!N15</f>
        <v>0</v>
      </c>
      <c r="AR15" s="123">
        <f>IF(A15&lt;6,('life table -مفروضات و نرخ ها'!$Q$4/5)*$S$4,0)</f>
        <v>0</v>
      </c>
      <c r="AS15" s="123" t="str">
        <f>IFERROR(IF(A15&lt;&gt;"",'life table -مفروضات و نرخ ها'!$Q$6*H15,""),"")</f>
        <v/>
      </c>
      <c r="AT15" s="123" t="str">
        <f>IF(A15&lt;&gt;"",'life table -مفروضات و نرخ ها'!$Q$7*H15,"")</f>
        <v/>
      </c>
      <c r="AU15" s="123">
        <f t="shared" si="3"/>
        <v>0</v>
      </c>
      <c r="AV15" s="125">
        <f>IF(A15&lt;&gt;"",(('life table -مفروضات و نرخ ها'!$M$5*(((AN15)^(1/'life table -مفروضات و نرخ ها'!$M$5))-1))/((1-AO15)*((AN15)^(1/'life table -مفروضات و نرخ ها'!$M$5)))-1),0)</f>
        <v>0</v>
      </c>
      <c r="AW15" s="123" t="str">
        <f>IF(A15&lt;&gt;"",N15*'life table -مفروضات و نرخ ها'!$O$4,"")</f>
        <v/>
      </c>
      <c r="AX15" s="123" t="str">
        <f>IF(A15&lt;&gt;"",O15*'life table -مفروضات و نرخ ها'!$U$3,"")</f>
        <v/>
      </c>
      <c r="AY15" s="123" t="str">
        <f>IF(A15&lt;&gt;"",P15*'life table -مفروضات و نرخ ها'!$U$4,"")</f>
        <v/>
      </c>
      <c r="AZ15" s="123" t="str">
        <f>IFERROR(IF(A15&lt;&gt;"",IF('life table -مفروضات و نرخ ها'!$O$8=1,('life table -مفروضات و نرخ ها'!$Y$3*T15),IF('life table -مفروضات و نرخ ها'!$O$8=2,('life table -مفروضات و نرخ ها'!$Y$4*T15),IF('life table -مفروضات و نرخ ها'!$O$8=3,('life table -مفروضات و نرخ ها'!$Y$5*T15),IF('life table -مفروضات و نرخ ها'!$O$8=4,('life table -مفروضات و نرخ ها'!$Y$6*T15),('life table -مفروضات و نرخ ها'!$Y$7*T15))))),""),"")</f>
        <v/>
      </c>
      <c r="BA15" s="123" t="str">
        <f>IFERROR(IF(A15&lt;&gt;"",IF('life table -مفروضات و نرخ ها'!$S$10=1,('life table -مفروضات و نرخ ها'!$Y$3*U15),IF('life table -مفروضات و نرخ ها'!$S$10=2,('life table -مفروضات و نرخ ها'!$Y$4*U15),IF('life table -مفروضات و نرخ ها'!$S$10=3,('life table -مفروضات و نرخ ها'!$Y$5*U15),IF('life table -مفروضات و نرخ ها'!$S$10=4,('life table -مفروضات و نرخ ها'!$Y$6*U15),('life table -مفروضات و نرخ ها'!$Y$7*U15))))),""),"")</f>
        <v/>
      </c>
      <c r="BB15" s="123" t="str">
        <f>IFERROR(IF(A15&lt;&gt;"",IF('life table -مفروضات و نرخ ها'!$S$11=1,('life table -مفروضات و نرخ ها'!$Y$3*V15),IF('life table -مفروضات و نرخ ها'!$S$11=2,('life table -مفروضات و نرخ ها'!$Y$4*V15),IF('life table -مفروضات و نرخ ها'!$S$11=3,('life table -مفروضات و نرخ ها'!$Y$5*V15),IF('life table -مفروضات و نرخ ها'!$S$11=4,('life table -مفروضات و نرخ ها'!$Y$6*V15),('life table -مفروضات و نرخ ها'!$Y$7*V15))))),""),"")</f>
        <v/>
      </c>
      <c r="BC15" s="123" t="str">
        <f>IFERROR(IF(A15&lt;&gt;"",IF('life table -مفروضات و نرخ ها'!$O$8=1,('life table -مفروضات و نرخ ها'!$Z$3*W15),IF('life table -مفروضات و نرخ ها'!$O$8=2,('life table -مفروضات و نرخ ها'!$Z$4*W15),IF('life table -مفروضات و نرخ ها'!$O$8=3,('life table -مفروضات و نرخ ها'!$Z$5*W15),IF('life table -مفروضات و نرخ ها'!$O$8=4,('life table -مفروضات و نرخ ها'!$Z$6*W15),('life table -مفروضات و نرخ ها'!$Z$7*W15))))),""),"")</f>
        <v/>
      </c>
      <c r="BD15" s="123" t="str">
        <f>IFERROR(IF(A15&lt;&gt;"",IF('life table -مفروضات و نرخ ها'!$S$10=1,('life table -مفروضات و نرخ ها'!$Z$3*X15),IF('life table -مفروضات و نرخ ها'!$S$10=2,('life table -مفروضات و نرخ ها'!$Z$4*X15),IF('life table -مفروضات و نرخ ها'!$S$10=3,('life table -مفروضات و نرخ ها'!$Z$5*X15),IF('life table -مفروضات و نرخ ها'!$S$10=4,('life table -مفروضات و نرخ ها'!$Z$6*X15),('life table -مفروضات و نرخ ها'!$Z$7*X15))))),""),"")</f>
        <v/>
      </c>
      <c r="BE15" s="123" t="str">
        <f>IFERROR(IF(A15&lt;&gt;"",IF('life table -مفروضات و نرخ ها'!$S$11=1,('life table -مفروضات و نرخ ها'!$Z$3*Y15),IF('life table -مفروضات و نرخ ها'!$S$11=2,('life table -مفروضات و نرخ ها'!$Z$4*Y15),IF('life table -مفروضات و نرخ ها'!$S$11=3,('life table -مفروضات و نرخ ها'!$Z$5*Y15),IF('life table -مفروضات و نرخ ها'!$S$11=4,('life table -مفروضات و نرخ ها'!$Z$6*Y15),('life table -مفروضات و نرخ ها'!$Z$7*Y15))))),""),"")</f>
        <v/>
      </c>
      <c r="BF15" s="123" t="str">
        <f>IFERROR(IF(A15&lt;&gt;"",IF('life table -مفروضات و نرخ ها'!$O$8=1,('life table -مفروضات و نرخ ها'!$AA$3*Z15),IF('life table -مفروضات و نرخ ها'!$O$8=2,('life table -مفروضات و نرخ ها'!$AA$4*Z15),IF('life table -مفروضات و نرخ ها'!$O$8=3,('life table -مفروضات و نرخ ها'!$AA$5*Z15),IF('life table -مفروضات و نرخ ها'!$O$8=4,('life table -مفروضات و نرخ ها'!$AA$6*Z15),('life table -مفروضات و نرخ ها'!$AA$7*Z15))))),""),"")</f>
        <v/>
      </c>
      <c r="BG15" s="123" t="str">
        <f>IFERROR(IF(A15&lt;&gt;"",IF('life table -مفروضات و نرخ ها'!$S$10=1,('life table -مفروضات و نرخ ها'!$AA$3*AA15),IF('life table -مفروضات و نرخ ها'!$S$10=2,('life table -مفروضات و نرخ ها'!$AA$4*AA15),IF('life table -مفروضات و نرخ ها'!$S$10=3,('life table -مفروضات و نرخ ها'!$AA$5*AA15),IF('life table -مفروضات و نرخ ها'!$S$10=4,('life table -مفروضات و نرخ ها'!$AA$6*AA15),('life table -مفروضات و نرخ ها'!$AA$7*AA15))))),""),"")</f>
        <v/>
      </c>
      <c r="BH15" s="123" t="str">
        <f>IFERROR(IF(B15&lt;&gt;"",IF('life table -مفروضات و نرخ ها'!$S$11=1,('life table -مفروضات و نرخ ها'!$AA$3*AB15),IF('life table -مفروضات و نرخ ها'!$S$11=2,('life table -مفروضات و نرخ ها'!$AA$4*AB15),IF('life table -مفروضات و نرخ ها'!$S$11=3,('life table -مفروضات و نرخ ها'!$AA$5*AB15),IF('life table -مفروضات و نرخ ها'!$S$11=4,('life table -مفروضات و نرخ ها'!$AA$6*AB15),('life table -مفروضات و نرخ ها'!$AA$7*AB15))))),""),"")</f>
        <v/>
      </c>
      <c r="BI15" s="123" t="str">
        <f>IF(A15&lt;&gt;"",(T15*'life table -مفروضات و نرخ ها'!$Y$3+W15*'life table -مفروضات و نرخ ها'!$Z$3+Z15*'life table -مفروضات و نرخ ها'!$AA$3)*'ورود اطلاعات'!$D$22+(U15*'life table -مفروضات و نرخ ها'!$Y$3+X15*'life table -مفروضات و نرخ ها'!$Z$3+AA15*'life table -مفروضات و نرخ ها'!$AA$3)*'ورود اطلاعات'!$F$17+(V15*'life table -مفروضات و نرخ ها'!$Y$3+Y15*'life table -مفروضات و نرخ ها'!$Z$3+AB15*'life table -مفروضات و نرخ ها'!$AA$3)*('ورود اطلاعات'!$H$17),"")</f>
        <v/>
      </c>
      <c r="BJ15" s="123">
        <f>IFERROR(IF($B$4+A15='ورود اطلاعات'!$B$8+محاسبات!$B$4,0,IF('ورود اطلاعات'!$B$11="بلی",IF(AND(B15&lt;18,B15&gt;60),0,IF(AND('ورود اطلاعات'!$D$20="دارد",'ورود اطلاعات'!$B$9=0),(G15+AZ15+BA15+BB15+BC15+BD15+BE15+BF15+BG15+BH15+BP15+BQ15+BR15+BI15)/K15)*VLOOKUP(B15,'life table -مفروضات و نرخ ها'!AF:AG,2,0))*(1+'ورود اطلاعات'!$D$22+'ورود اطلاعات'!$D$5),0)),0)</f>
        <v>0</v>
      </c>
      <c r="BK15" s="123">
        <f>IFERROR(IF($B$4+A15='ورود اطلاعات'!$B$8+محاسبات!$B$4,0,IF('ورود اطلاعات'!$B$11="بلی",IF(AND(B15&lt;18,B15&gt;60),0,IF(AND('ورود اطلاعات'!$D$20="دارد",'ورود اطلاعات'!$B$9=1),(G15)/K15)*VLOOKUP(B15,'life table -مفروضات و نرخ ها'!AF:AG,2,0))*(1+'ورود اطلاعات'!$D$22+'ورود اطلاعات'!$D$5),0)),0)</f>
        <v>0</v>
      </c>
      <c r="BL15" s="123">
        <f>IFERROR(IF($E$4+A15='ورود اطلاعات'!$B$8+محاسبات!$E$4,0,IF('ورود اطلاعات'!$B$9=0,IF('ورود اطلاعات'!$B$11="خیر",IF('ورود اطلاعات'!$D$20="دارد",IF('ورود اطلاعات'!$D$21="بیمه گذار",IF(AND(E15&lt;18,E15&gt;60),0,(((G15+AZ15+BA15+BB15+BC15+BD15+BE15+BF15+BG15+BH15+BP15+BQ15+BR15+BI15)/K15)*VLOOKUP(E15,'life table -مفروضات و نرخ ها'!AF:AG,2,0)*(1+'ورود اطلاعات'!$D$24+'ورود اطلاعات'!$D$23))),0),0),0),0)),0)</f>
        <v>0</v>
      </c>
      <c r="BM15" s="123">
        <f>IFERROR(IF($B$4+A15='ورود اطلاعات'!$B$8+$B$4,0,IF('ورود اطلاعات'!$B$9=0,IF('ورود اطلاعات'!$B$11="خیر",IF('ورود اطلاعات'!$D$20="دارد",IF('ورود اطلاعات'!$D$21="بیمه شده اصلی",IF(AND(B15&lt;18,B15&gt;60),0,(((G15+AZ15+BA15+BB15+BC15+BD15+BE15+BF15+BG15+BH15+BP15+BQ15+BR15+BI15)/K15)*VLOOKUP(B15,'life table -مفروضات و نرخ ها'!AF:AG,2,0)*(1+'ورود اطلاعات'!$D$22+'ورود اطلاعات'!$D$5))),0),0),0),0)),0)</f>
        <v>0</v>
      </c>
      <c r="BN15" s="123">
        <f>IFERROR(IF($E$4+A15='ورود اطلاعات'!$B$8+$E$4,0,IF('ورود اطلاعات'!$B$9=1,IF('ورود اطلاعات'!$B$11="خیر",IF('ورود اطلاعات'!$D$20="دارد",IF('ورود اطلاعات'!$D$21="بیمه گذار",IF(AND(E15&lt;18,E15&gt;60),0,((G15/K15)*VLOOKUP(E15,'life table -مفروضات و نرخ ها'!AF:AG,2,0)*(1+'ورود اطلاعات'!$D$24+'ورود اطلاعات'!$D$23))),0),0),0))),0)</f>
        <v>0</v>
      </c>
      <c r="BO15" s="123">
        <f>IFERROR(IF($B$4+A15='ورود اطلاعات'!$B$8+$B$4,0,IF('ورود اطلاعات'!$B$9=1,IF('ورود اطلاعات'!$B$11="خیر",IF('ورود اطلاعات'!$D$20="دارد",IF('ورود اطلاعات'!$D$21="بیمه شده اصلی",IF(AND(B15&lt;18,B15&gt;60),0,((G15/K15)*VLOOKUP(B15,'life table -مفروضات و نرخ ها'!AF:AG,2,0)*(1+'ورود اطلاعات'!$D$22+'ورود اطلاعات'!$D$5))),0),0),0),0)),0)</f>
        <v>0</v>
      </c>
      <c r="BP15" s="123">
        <f>IFERROR(IF('ورود اطلاعات'!$D$16=5,(VLOOKUP(محاسبات!B15,'life table -مفروضات و نرخ ها'!AC:AD,2,0)*محاسبات!AC15)/1000000,(VLOOKUP(محاسبات!B15,'life table -مفروضات و نرخ ها'!AC:AE,3,0)*محاسبات!AC15)/1000000)*(1+'ورود اطلاعات'!$D$5),0)</f>
        <v>0</v>
      </c>
      <c r="BQ15" s="123">
        <f>IFERROR(IF('ورود اطلاعات'!$F$16=5,(VLOOKUP(C15,'life table -مفروضات و نرخ ها'!AC:AD,2,0)*AD15)/1000000,(VLOOKUP(C15,'life table -مفروضات و نرخ ها'!AC:AE,3,0)*محاسبات!AD15)/1000000)*(1+'ورود اطلاعات'!$F$5),0)</f>
        <v>0</v>
      </c>
      <c r="BR15" s="123">
        <f>IFERROR(IF('ورود اطلاعات'!$H$16=5,(VLOOKUP(D15,'life table -مفروضات و نرخ ها'!AC:AD,2,0)*AE15)/1000000,(VLOOKUP(D15,'life table -مفروضات و نرخ ها'!AC:AE,3,0)*AE15)/1000000)*(1+'ورود اطلاعات'!$H$5),0)</f>
        <v>0</v>
      </c>
      <c r="BS15" s="123" t="b">
        <f>IF(A15&lt;&gt;"",IF('ورود اطلاعات'!$B$9=1,IF('ورود اطلاعات'!$B$11="بلی",IF(AND(18&lt;=B15,B15&lt;=60),AG15*(VLOOKUP('life table -مفروضات و نرخ ها'!$O$3+A14,'life table -مفروضات و نرخ ها'!$A$3:$D$103,4,0))*(1+'ورود اطلاعات'!$D$5),0),0),0))</f>
        <v>0</v>
      </c>
      <c r="BT15" s="123" t="b">
        <f>IFERROR(IF(A15&lt;&gt;"",IF('ورود اطلاعات'!$B$9=1,IF('ورود اطلاعات'!$B$11="خیر",IF('ورود اطلاعات'!$D$21="بیمه شده اصلی",(محاسبات!AF15*VLOOKUP(محاسبات!B15,'life table -مفروضات و نرخ ها'!A:D,4,0)*(1+'ورود اطلاعات'!$D$5)),IF('ورود اطلاعات'!$D$21="بیمه گذار",(محاسبات!AF15*VLOOKUP(محاسبات!E15,'life table -مفروضات و نرخ ها'!A:D,4,0)*(1+'ورود اطلاعات'!$D$23)),0))))),0)</f>
        <v>0</v>
      </c>
      <c r="BU15" s="123" t="b">
        <f>IFERROR(IF(A15&lt;&gt;"",IF('ورود اطلاعات'!$B$9=0,IF('ورود اطلاعات'!$B$11="خیر",IF('ورود اطلاعات'!$D$21="بیمه شده اصلی",(محاسبات!AH15*VLOOKUP(محاسبات!B15,'life table -مفروضات و نرخ ها'!A:D,4,0)*(1+'ورود اطلاعات'!$D$5)),IF('ورود اطلاعات'!$D$21="بیمه گذار",(محاسبات!AH15*VLOOKUP(محاسبات!E15,'life table -مفروضات و نرخ ها'!A:D,4,0)*(1+'ورود اطلاعات'!$D$23)),0))))),0)</f>
        <v>0</v>
      </c>
      <c r="BV15" s="123" t="b">
        <f>IF(A15&lt;&gt;"",IF('ورود اطلاعات'!$B$9=0,IF('ورود اطلاعات'!$B$11="بلی",IF(AND(18&lt;=B15,B15&lt;=60),AI15*(VLOOKUP('life table -مفروضات و نرخ ها'!$O$3+A14,'life table -مفروضات و نرخ ها'!$A$3:$D$103,4,0))*(1+'ورود اطلاعات'!$D$5),0),0),0))</f>
        <v>0</v>
      </c>
      <c r="BW15" s="123" t="str">
        <f>IFERROR(IF(A15&lt;&gt;"",'life table -مفروضات و نرخ ها'!$Q$11*BK15,""),0)</f>
        <v/>
      </c>
      <c r="BX15" s="123" t="str">
        <f>IFERROR(IF(A15&lt;&gt;"",'life table -مفروضات و نرخ ها'!$Q$11*(BO15+BN15),""),0)</f>
        <v/>
      </c>
      <c r="BY15" s="123">
        <f>IFERROR(IF(A15&lt;&gt;"",BJ15*'life table -مفروضات و نرخ ها'!$Q$11,0),"")</f>
        <v>0</v>
      </c>
      <c r="BZ15" s="123">
        <f>IFERROR(IF(A15&lt;&gt;"",(BM15+BL15)*'life table -مفروضات و نرخ ها'!$Q$11,0),0)</f>
        <v>0</v>
      </c>
      <c r="CA15" s="123">
        <f>IF(A15&lt;&gt;"",AZ15+BC15+BF15+BJ15+BK15+BL15+BM15+BN15+BO15+BP15+BS15+BT15+BU15+BV15+BW15+BX15+BY15+BZ15+'ورود اطلاعات'!$D$22*(محاسبات!T15*'life table -مفروضات و نرخ ها'!$Y$3+محاسبات!W15*'life table -مفروضات و نرخ ها'!$Z$3+محاسبات!Z15*'life table -مفروضات و نرخ ها'!$AA$3),0)</f>
        <v>0</v>
      </c>
      <c r="CB15" s="123">
        <f>IF(A15&lt;&gt;"",BA15+BD15+BG15+BQ15+'ورود اطلاعات'!$F$17*(محاسبات!U15*'life table -مفروضات و نرخ ها'!$Y$3+محاسبات!X15*'life table -مفروضات و نرخ ها'!$Z$3+محاسبات!AA15*'life table -مفروضات و نرخ ها'!$AA$3),0)</f>
        <v>0</v>
      </c>
      <c r="CC15" s="123" t="str">
        <f>IF(A15&lt;&gt;"",BB15+BE15+BH15+BR15+'ورود اطلاعات'!$H$17*(محاسبات!V15*'life table -مفروضات و نرخ ها'!$Y$3+محاسبات!Y15*'life table -مفروضات و نرخ ها'!$Z$3+محاسبات!AB15*'life table -مفروضات و نرخ ها'!$AA$3),"")</f>
        <v/>
      </c>
      <c r="CD15" s="123" t="str">
        <f>IF(B15&lt;&gt;"",'life table -مفروضات و نرخ ها'!$Q$8*(N15+P15+O15+AQ15+AR15+AS15+AT15+AW15+AX15+AY15+AZ15+BA15+BL15+BN15+BO15+BB15+BC15+BD15+BE15+BF15+BG15+BH15+BP15+BQ15+BR15+BJ15+BK15+BM15+BS15+BT15+BU15+BV15+BW15+BX15+BY15+BZ15+AU15),"")</f>
        <v/>
      </c>
      <c r="CE15" s="123" t="str">
        <f>IF(B15&lt;&gt;"",'life table -مفروضات و نرخ ها'!$Q$9*(N15+P15+O15+AQ15+AR15+AS15+AT15+AW15+AX15+AY15+AZ15+BA15+BL15+BN15+BO15+BB15+BC15+BD15+BE15+BF15+BG15+BH15+BP15+BQ15+BR15+BJ15+BK15+BM15+BS15+BT15+BU15+BV15+BW15+BX15+BY15+BZ15+AU15),"")</f>
        <v/>
      </c>
      <c r="CF15" s="123" t="str">
        <f>IF(A15&lt;&gt;"",(CF14*(1+L15)+(I15/'life table -مفروضات و نرخ ها'!$M$5)*L15*((1+L15)^(1/'life table -مفروضات و نرخ ها'!$M$5))/(((1+L15)^(1/'life table -مفروضات و نرخ ها'!$M$5))-1)),"")</f>
        <v/>
      </c>
      <c r="CG15" s="123" t="str">
        <f t="shared" si="14"/>
        <v/>
      </c>
      <c r="CH15" s="123" t="str">
        <f t="shared" si="11"/>
        <v/>
      </c>
      <c r="CI15" s="123" t="str">
        <f t="shared" si="12"/>
        <v/>
      </c>
      <c r="CJ15" s="123" t="str">
        <f t="shared" si="4"/>
        <v/>
      </c>
      <c r="CK15" s="121">
        <f>'ورود اطلاعات'!$D$19*محاسبات!G14</f>
        <v>0</v>
      </c>
      <c r="CL15" s="126">
        <f t="shared" si="5"/>
        <v>0</v>
      </c>
      <c r="CM15" s="123" t="str">
        <f>IF(A15&lt;&gt;"",(CM14*(1+$CO$1)+(I15/'life table -مفروضات و نرخ ها'!$M$5)*$CO$1*((1+$CO$1)^(1/'life table -مفروضات و نرخ ها'!$M$5))/(((1+$CO$1)^(1/'life table -مفروضات و نرخ ها'!$M$5))-1)),"")</f>
        <v/>
      </c>
      <c r="CN15" s="123" t="str">
        <f t="shared" si="9"/>
        <v/>
      </c>
    </row>
    <row r="16" spans="1:93" ht="19.5" x14ac:dyDescent="0.25">
      <c r="A16" s="95" t="str">
        <f t="shared" si="10"/>
        <v/>
      </c>
      <c r="B16" s="122" t="str">
        <f>IFERROR(IF(A15+$B$4&gt;81,"",IF($B$4+'life table -مفروضات و نرخ ها'!A15&lt;$B$4+'life table -مفروضات و نرخ ها'!$I$5,$B$4+'life table -مفروضات و نرخ ها'!A15,"")),"")</f>
        <v/>
      </c>
      <c r="C16" s="122" t="str">
        <f>IFERROR(IF(B16&lt;&gt;"",IF(A15+$C$4&gt;81,"",IF($C$4+'life table -مفروضات و نرخ ها'!A15&lt;$C$4+'life table -مفروضات و نرخ ها'!$I$5,$C$4+'life table -مفروضات و نرخ ها'!A15,"")),""),"")</f>
        <v/>
      </c>
      <c r="D16" s="122" t="str">
        <f>IFERROR(IF(B16&lt;&gt;"",IF(A15+$D$4&gt;81,"",IF($D$4+'life table -مفروضات و نرخ ها'!A15&lt;$D$4+'life table -مفروضات و نرخ ها'!$I$5,$D$4+'life table -مفروضات و نرخ ها'!A15,"")),""),"")</f>
        <v/>
      </c>
      <c r="E16" s="122" t="str">
        <f>IF(B16&lt;&gt;"",IF('life table -مفروضات و نرخ ها'!$K$4&lt;&gt; 0,IF($E$4+'life table -مفروضات و نرخ ها'!A15&lt;$E$4+'life table -مفروضات و نرخ ها'!$I$5,$E$4+'life table -مفروضات و نرخ ها'!A15,"")),"")</f>
        <v/>
      </c>
      <c r="F16" s="123"/>
      <c r="G16" s="123">
        <f>IF(A16&lt;&gt;"",IF('life table -مفروضات و نرخ ها'!$I$7&lt;&gt; "يكجا",G15*(1+'life table -مفروضات و نرخ ها'!$I$4),0),0)</f>
        <v>0</v>
      </c>
      <c r="H16" s="123">
        <f>IFERROR(IF(A16&lt;&gt;"",IF('life table -مفروضات و نرخ ها'!$O$11=1,(G16/K16)-(CA16+CB16+CC16),(G16/K16)),0),0)</f>
        <v>0</v>
      </c>
      <c r="I16" s="123" t="str">
        <f t="shared" si="0"/>
        <v/>
      </c>
      <c r="J16" s="123" t="str">
        <f>IF(A16&lt;&gt;"",IF(A16=1,'life table -مفروضات و نرخ ها'!$M$6,0),"")</f>
        <v/>
      </c>
      <c r="K16" s="124">
        <v>1</v>
      </c>
      <c r="L16" s="124" t="str">
        <f t="shared" si="13"/>
        <v/>
      </c>
      <c r="M16" s="124">
        <f t="shared" si="6"/>
        <v>0.28649999999999998</v>
      </c>
      <c r="N16" s="123">
        <f>IF(B16&lt;&gt;"",S16*(VLOOKUP('life table -مفروضات و نرخ ها'!$O$3+A15,'life table -مفروضات و نرخ ها'!$A$3:$D$103,4)*(1/(1+L16)^0.5)),0)</f>
        <v>0</v>
      </c>
      <c r="O16" s="123">
        <f>IFERROR(IF(C16&lt;&gt;"",R16*(VLOOKUP('life table -مفروضات و نرخ ها'!$S$3+A15,'life table -مفروضات و نرخ ها'!$A$3:$D$103,4)*(1/(1+L16)^0.5)),0),"")</f>
        <v>0</v>
      </c>
      <c r="P16" s="123">
        <f>IFERROR(IF(D16&lt;&gt;"",Q16*(VLOOKUP('life table -مفروضات و نرخ ها'!$S$4+A15,'life table -مفروضات و نرخ ها'!$A$3:$D$103,4)*(1/(1+L16)^0.5)),0),"")</f>
        <v>0</v>
      </c>
      <c r="Q16" s="123">
        <f>IF(D16&lt;&gt;"",IF((Q15*(1+'life table -مفروضات و نرخ ها'!$M$4))&gt;='life table -مفروضات و نرخ ها'!$I$10,'life table -مفروضات و نرخ ها'!$I$10,(Q15*(1+'life table -مفروضات و نرخ ها'!$M$4))),0)</f>
        <v>0</v>
      </c>
      <c r="R16" s="123">
        <f>IF(C16&lt;&gt;"",IF((R15*(1+'life table -مفروضات و نرخ ها'!$M$4))&gt;='life table -مفروضات و نرخ ها'!$I$10,'life table -مفروضات و نرخ ها'!$I$10,(R15*(1+'life table -مفروضات و نرخ ها'!$M$4))),0)</f>
        <v>0</v>
      </c>
      <c r="S16" s="123">
        <f>IF(A16&lt;&gt;"",IF((S15*(1+'life table -مفروضات و نرخ ها'!$M$4))&gt;='life table -مفروضات و نرخ ها'!$I$10,'life table -مفروضات و نرخ ها'!$I$10,(S15*(1+'life table -مفروضات و نرخ ها'!$M$4))),0)</f>
        <v>0</v>
      </c>
      <c r="T16" s="123">
        <f>IF(A16&lt;&gt;"",IF(S16*'ورود اطلاعات'!$D$7&lt;='life table -مفروضات و نرخ ها'!$M$10,S16*'ورود اطلاعات'!$D$7,'life table -مفروضات و نرخ ها'!$M$10),0)</f>
        <v>0</v>
      </c>
      <c r="U16" s="123">
        <f>IF(A16&lt;&gt;"",IF(R16*'ورود اطلاعات'!$F$7&lt;='life table -مفروضات و نرخ ها'!$M$10,R16*'ورود اطلاعات'!$F$7,'life table -مفروضات و نرخ ها'!$M$10),0)</f>
        <v>0</v>
      </c>
      <c r="V16" s="123">
        <f>IF(A16&lt;&gt;"",IF(Q16*'ورود اطلاعات'!$H$7&lt;='life table -مفروضات و نرخ ها'!$M$10,Q16*'ورود اطلاعات'!$H$7,'life table -مفروضات و نرخ ها'!$M$10),0)</f>
        <v>0</v>
      </c>
      <c r="W16" s="123" t="str">
        <f>IF(A16&lt;&gt;"",IF(W15*(1+'life table -مفروضات و نرخ ها'!$M$4)&lt;'life table -مفروضات و نرخ ها'!$I$11,W15*(1+'life table -مفروضات و نرخ ها'!$M$4),'life table -مفروضات و نرخ ها'!$I$11),"")</f>
        <v/>
      </c>
      <c r="X16" s="123">
        <f>IF(C16&lt;&gt;"",IF(X15*(1+'life table -مفروضات و نرخ ها'!$M$4)&lt;'life table -مفروضات و نرخ ها'!$I$11,X15*(1+'life table -مفروضات و نرخ ها'!$M$4),'life table -مفروضات و نرخ ها'!$I$11),0)</f>
        <v>0</v>
      </c>
      <c r="Y16" s="123">
        <f>IF(D16&lt;&gt;"",IF(Y15*(1+'life table -مفروضات و نرخ ها'!$M$4)&lt;'life table -مفروضات و نرخ ها'!$I$11,Y15*(1+'life table -مفروضات و نرخ ها'!$M$4),'life table -مفروضات و نرخ ها'!$I$11),0)</f>
        <v>0</v>
      </c>
      <c r="Z16" s="123">
        <f>IF(A16&lt;&gt;"",IF(Z15*(1+'life table -مفروضات و نرخ ها'!$M$4)&lt;'life table -مفروضات و نرخ ها'!$M$11,Z15*(1+'life table -مفروضات و نرخ ها'!$M$4),'life table -مفروضات و نرخ ها'!$M$11),0)</f>
        <v>0</v>
      </c>
      <c r="AA16" s="123">
        <f>IF(C16&lt;&gt;"",IF(AA15*(1+'life table -مفروضات و نرخ ها'!$M$4)&lt;'life table -مفروضات و نرخ ها'!$M$11,AA15*(1+'life table -مفروضات و نرخ ها'!$M$4),'life table -مفروضات و نرخ ها'!$M$11),0)</f>
        <v>0</v>
      </c>
      <c r="AB16" s="123">
        <f>IF(D16&lt;&gt;"",IF(AB15*(1+'life table -مفروضات و نرخ ها'!$M$4)&lt;'life table -مفروضات و نرخ ها'!$M$11,AB15*(1+'life table -مفروضات و نرخ ها'!$M$4),'life table -مفروضات و نرخ ها'!$M$11),0)</f>
        <v>0</v>
      </c>
      <c r="AC16" s="123">
        <f>IF(B16&gt;60,0,IF('ورود اطلاعات'!$D$14="ندارد",0,MIN(S16*'ورود اطلاعات'!$D$14,'life table -مفروضات و نرخ ها'!$O$10)))</f>
        <v>0</v>
      </c>
      <c r="AD16" s="123">
        <f>IF(C16&gt;60,0,IF('ورود اطلاعات'!$F$14="ندارد",0,MIN(R16*'ورود اطلاعات'!$F$14,'life table -مفروضات و نرخ ها'!$O$10)))</f>
        <v>0</v>
      </c>
      <c r="AE16" s="123">
        <f>IF(D16&gt;60,0,IF('ورود اطلاعات'!$H$14="ندارد",0,MIN(Q16*'ورود اطلاعات'!$H$14,'life table -مفروضات و نرخ ها'!$O$10)))</f>
        <v>0</v>
      </c>
      <c r="AF16" s="123">
        <f>IFERROR(IF(A16&lt;&gt;"",IF(AND('ورود اطلاعات'!$D$21="بیمه گذار",18&lt;=E16,E16&lt;=60),(AF15*AN15-AK15),IF(AND('ورود اطلاعات'!$D$21="بیمه شده اصلی",18&lt;=B16,B16&lt;=60),(AF15*AN15-AK15),0)),0),0)</f>
        <v>0</v>
      </c>
      <c r="AG16" s="123">
        <f t="shared" si="7"/>
        <v>0</v>
      </c>
      <c r="AH16" s="123">
        <f>IF(A16&lt;&gt;"",IF(AND('ورود اطلاعات'!$D$21="بیمه گذار",18&lt;=E16,E16&lt;=60),(AH15*AN15-AJ15),IF(AND('ورود اطلاعات'!$D$21="بیمه شده اصلی",18&lt;=B16,B16&lt;=60),(AH15*AN15-AJ15),0)),0)</f>
        <v>0</v>
      </c>
      <c r="AI16" s="123">
        <f t="shared" si="8"/>
        <v>0</v>
      </c>
      <c r="AJ16" s="123">
        <f>IFERROR(IF(A16&lt;&gt;"",IF('life table -مفروضات و نرخ ها'!$O$6="دارد",IF('life table -مفروضات و نرخ ها'!$O$11=0,IF(AND('life table -مفروضات و نرخ ها'!$K$5="خیر",'ورود اطلاعات'!$D$21="بیمه گذار"),(G17+AZ17+BA17+BB17+BC17+BD17+BE17+BF17+BG17+BH17+BI17+BP17+BQ17+BR17),IF(AND('life table -مفروضات و نرخ ها'!$K$5="خیر",'ورود اطلاعات'!$D$21="بیمه شده اصلی"),(G17+CB17+CC17),0)),0),0),0),0)</f>
        <v>0</v>
      </c>
      <c r="AK16" s="123">
        <f>IF(A16&lt;&gt;"",IF('life table -مفروضات و نرخ ها'!$O$6="دارد",IF('ورود اطلاعات'!$B$9=1,IF('ورود اطلاعات'!$B$11="خیر",G17,0),0),0),0)</f>
        <v>0</v>
      </c>
      <c r="AL16" s="123">
        <f>IF(A16&lt;&gt;"",IF('life table -مفروضات و نرخ ها'!$O$6="دارد",IF('life table -مفروضات و نرخ ها'!$O$11=1,IF('life table -مفروضات و نرخ ها'!$K$5="بلی",G17,0),0),0),0)</f>
        <v>0</v>
      </c>
      <c r="AM16" s="123" t="str">
        <f>IFERROR(IF(A16&lt;&gt;"",IF('life table -مفروضات و نرخ ها'!$O$6="دارد",IF('life table -مفروضات و نرخ ها'!$O$11=0,IF('life table -مفروضات و نرخ ها'!$K$5="بلی",(G17+CB17+CC17),0),0),0),""),0)</f>
        <v/>
      </c>
      <c r="AN16" s="124" t="str">
        <f t="shared" si="1"/>
        <v/>
      </c>
      <c r="AO16" s="124" t="str">
        <f t="shared" si="2"/>
        <v/>
      </c>
      <c r="AP16" s="124" t="str">
        <f>IF(A16&lt;&gt;"",PRODUCT($AO$4:AO16),"")</f>
        <v/>
      </c>
      <c r="AQ16" s="123">
        <f>کارمزد!N16</f>
        <v>0</v>
      </c>
      <c r="AR16" s="123">
        <f>IF(A16&lt;6,('life table -مفروضات و نرخ ها'!$Q$4/5)*$S$4,0)</f>
        <v>0</v>
      </c>
      <c r="AS16" s="123" t="str">
        <f>IFERROR(IF(A16&lt;&gt;"",'life table -مفروضات و نرخ ها'!$Q$6*H16,""),"")</f>
        <v/>
      </c>
      <c r="AT16" s="123" t="str">
        <f>IF(A16&lt;&gt;"",'life table -مفروضات و نرخ ها'!$Q$7*H16,"")</f>
        <v/>
      </c>
      <c r="AU16" s="123">
        <f t="shared" si="3"/>
        <v>0</v>
      </c>
      <c r="AV16" s="125">
        <f>IF(A16&lt;&gt;"",(('life table -مفروضات و نرخ ها'!$M$5*(((AN16)^(1/'life table -مفروضات و نرخ ها'!$M$5))-1))/((1-AO16)*((AN16)^(1/'life table -مفروضات و نرخ ها'!$M$5)))-1),0)</f>
        <v>0</v>
      </c>
      <c r="AW16" s="123" t="str">
        <f>IF(A16&lt;&gt;"",N16*'life table -مفروضات و نرخ ها'!$O$4,"")</f>
        <v/>
      </c>
      <c r="AX16" s="123" t="str">
        <f>IF(A16&lt;&gt;"",O16*'life table -مفروضات و نرخ ها'!$U$3,"")</f>
        <v/>
      </c>
      <c r="AY16" s="123" t="str">
        <f>IF(A16&lt;&gt;"",P16*'life table -مفروضات و نرخ ها'!$U$4,"")</f>
        <v/>
      </c>
      <c r="AZ16" s="123" t="str">
        <f>IFERROR(IF(A16&lt;&gt;"",IF('life table -مفروضات و نرخ ها'!$O$8=1,('life table -مفروضات و نرخ ها'!$Y$3*T16),IF('life table -مفروضات و نرخ ها'!$O$8=2,('life table -مفروضات و نرخ ها'!$Y$4*T16),IF('life table -مفروضات و نرخ ها'!$O$8=3,('life table -مفروضات و نرخ ها'!$Y$5*T16),IF('life table -مفروضات و نرخ ها'!$O$8=4,('life table -مفروضات و نرخ ها'!$Y$6*T16),('life table -مفروضات و نرخ ها'!$Y$7*T16))))),""),"")</f>
        <v/>
      </c>
      <c r="BA16" s="123" t="str">
        <f>IFERROR(IF(A16&lt;&gt;"",IF('life table -مفروضات و نرخ ها'!$S$10=1,('life table -مفروضات و نرخ ها'!$Y$3*U16),IF('life table -مفروضات و نرخ ها'!$S$10=2,('life table -مفروضات و نرخ ها'!$Y$4*U16),IF('life table -مفروضات و نرخ ها'!$S$10=3,('life table -مفروضات و نرخ ها'!$Y$5*U16),IF('life table -مفروضات و نرخ ها'!$S$10=4,('life table -مفروضات و نرخ ها'!$Y$6*U16),('life table -مفروضات و نرخ ها'!$Y$7*U16))))),""),"")</f>
        <v/>
      </c>
      <c r="BB16" s="123" t="str">
        <f>IFERROR(IF(A16&lt;&gt;"",IF('life table -مفروضات و نرخ ها'!$S$11=1,('life table -مفروضات و نرخ ها'!$Y$3*V16),IF('life table -مفروضات و نرخ ها'!$S$11=2,('life table -مفروضات و نرخ ها'!$Y$4*V16),IF('life table -مفروضات و نرخ ها'!$S$11=3,('life table -مفروضات و نرخ ها'!$Y$5*V16),IF('life table -مفروضات و نرخ ها'!$S$11=4,('life table -مفروضات و نرخ ها'!$Y$6*V16),('life table -مفروضات و نرخ ها'!$Y$7*V16))))),""),"")</f>
        <v/>
      </c>
      <c r="BC16" s="123" t="str">
        <f>IFERROR(IF(A16&lt;&gt;"",IF('life table -مفروضات و نرخ ها'!$O$8=1,('life table -مفروضات و نرخ ها'!$Z$3*W16),IF('life table -مفروضات و نرخ ها'!$O$8=2,('life table -مفروضات و نرخ ها'!$Z$4*W16),IF('life table -مفروضات و نرخ ها'!$O$8=3,('life table -مفروضات و نرخ ها'!$Z$5*W16),IF('life table -مفروضات و نرخ ها'!$O$8=4,('life table -مفروضات و نرخ ها'!$Z$6*W16),('life table -مفروضات و نرخ ها'!$Z$7*W16))))),""),"")</f>
        <v/>
      </c>
      <c r="BD16" s="123" t="str">
        <f>IFERROR(IF(A16&lt;&gt;"",IF('life table -مفروضات و نرخ ها'!$S$10=1,('life table -مفروضات و نرخ ها'!$Z$3*X16),IF('life table -مفروضات و نرخ ها'!$S$10=2,('life table -مفروضات و نرخ ها'!$Z$4*X16),IF('life table -مفروضات و نرخ ها'!$S$10=3,('life table -مفروضات و نرخ ها'!$Z$5*X16),IF('life table -مفروضات و نرخ ها'!$S$10=4,('life table -مفروضات و نرخ ها'!$Z$6*X16),('life table -مفروضات و نرخ ها'!$Z$7*X16))))),""),"")</f>
        <v/>
      </c>
      <c r="BE16" s="123" t="str">
        <f>IFERROR(IF(A16&lt;&gt;"",IF('life table -مفروضات و نرخ ها'!$S$11=1,('life table -مفروضات و نرخ ها'!$Z$3*Y16),IF('life table -مفروضات و نرخ ها'!$S$11=2,('life table -مفروضات و نرخ ها'!$Z$4*Y16),IF('life table -مفروضات و نرخ ها'!$S$11=3,('life table -مفروضات و نرخ ها'!$Z$5*Y16),IF('life table -مفروضات و نرخ ها'!$S$11=4,('life table -مفروضات و نرخ ها'!$Z$6*Y16),('life table -مفروضات و نرخ ها'!$Z$7*Y16))))),""),"")</f>
        <v/>
      </c>
      <c r="BF16" s="123" t="str">
        <f>IFERROR(IF(A16&lt;&gt;"",IF('life table -مفروضات و نرخ ها'!$O$8=1,('life table -مفروضات و نرخ ها'!$AA$3*Z16),IF('life table -مفروضات و نرخ ها'!$O$8=2,('life table -مفروضات و نرخ ها'!$AA$4*Z16),IF('life table -مفروضات و نرخ ها'!$O$8=3,('life table -مفروضات و نرخ ها'!$AA$5*Z16),IF('life table -مفروضات و نرخ ها'!$O$8=4,('life table -مفروضات و نرخ ها'!$AA$6*Z16),('life table -مفروضات و نرخ ها'!$AA$7*Z16))))),""),"")</f>
        <v/>
      </c>
      <c r="BG16" s="123" t="str">
        <f>IFERROR(IF(A16&lt;&gt;"",IF('life table -مفروضات و نرخ ها'!$S$10=1,('life table -مفروضات و نرخ ها'!$AA$3*AA16),IF('life table -مفروضات و نرخ ها'!$S$10=2,('life table -مفروضات و نرخ ها'!$AA$4*AA16),IF('life table -مفروضات و نرخ ها'!$S$10=3,('life table -مفروضات و نرخ ها'!$AA$5*AA16),IF('life table -مفروضات و نرخ ها'!$S$10=4,('life table -مفروضات و نرخ ها'!$AA$6*AA16),('life table -مفروضات و نرخ ها'!$AA$7*AA16))))),""),"")</f>
        <v/>
      </c>
      <c r="BH16" s="123" t="str">
        <f>IFERROR(IF(B16&lt;&gt;"",IF('life table -مفروضات و نرخ ها'!$S$11=1,('life table -مفروضات و نرخ ها'!$AA$3*AB16),IF('life table -مفروضات و نرخ ها'!$S$11=2,('life table -مفروضات و نرخ ها'!$AA$4*AB16),IF('life table -مفروضات و نرخ ها'!$S$11=3,('life table -مفروضات و نرخ ها'!$AA$5*AB16),IF('life table -مفروضات و نرخ ها'!$S$11=4,('life table -مفروضات و نرخ ها'!$AA$6*AB16),('life table -مفروضات و نرخ ها'!$AA$7*AB16))))),""),"")</f>
        <v/>
      </c>
      <c r="BI16" s="123" t="str">
        <f>IF(A16&lt;&gt;"",(T16*'life table -مفروضات و نرخ ها'!$Y$3+W16*'life table -مفروضات و نرخ ها'!$Z$3+Z16*'life table -مفروضات و نرخ ها'!$AA$3)*'ورود اطلاعات'!$D$22+(U16*'life table -مفروضات و نرخ ها'!$Y$3+X16*'life table -مفروضات و نرخ ها'!$Z$3+AA16*'life table -مفروضات و نرخ ها'!$AA$3)*'ورود اطلاعات'!$F$17+(V16*'life table -مفروضات و نرخ ها'!$Y$3+Y16*'life table -مفروضات و نرخ ها'!$Z$3+AB16*'life table -مفروضات و نرخ ها'!$AA$3)*('ورود اطلاعات'!$H$17),"")</f>
        <v/>
      </c>
      <c r="BJ16" s="123">
        <f>IFERROR(IF($B$4+A16='ورود اطلاعات'!$B$8+محاسبات!$B$4,0,IF('ورود اطلاعات'!$B$11="بلی",IF(AND(B16&lt;18,B16&gt;60),0,IF(AND('ورود اطلاعات'!$D$20="دارد",'ورود اطلاعات'!$B$9=0),(G16+AZ16+BA16+BB16+BC16+BD16+BE16+BF16+BG16+BH16+BP16+BQ16+BR16+BI16)/K16)*VLOOKUP(B16,'life table -مفروضات و نرخ ها'!AF:AG,2,0))*(1+'ورود اطلاعات'!$D$22+'ورود اطلاعات'!$D$5),0)),0)</f>
        <v>0</v>
      </c>
      <c r="BK16" s="123">
        <f>IFERROR(IF($B$4+A16='ورود اطلاعات'!$B$8+محاسبات!$B$4,0,IF('ورود اطلاعات'!$B$11="بلی",IF(AND(B16&lt;18,B16&gt;60),0,IF(AND('ورود اطلاعات'!$D$20="دارد",'ورود اطلاعات'!$B$9=1),(G16)/K16)*VLOOKUP(B16,'life table -مفروضات و نرخ ها'!AF:AG,2,0))*(1+'ورود اطلاعات'!$D$22+'ورود اطلاعات'!$D$5),0)),0)</f>
        <v>0</v>
      </c>
      <c r="BL16" s="123">
        <f>IFERROR(IF($E$4+A16='ورود اطلاعات'!$B$8+محاسبات!$E$4,0,IF('ورود اطلاعات'!$B$9=0,IF('ورود اطلاعات'!$B$11="خیر",IF('ورود اطلاعات'!$D$20="دارد",IF('ورود اطلاعات'!$D$21="بیمه گذار",IF(AND(E16&lt;18,E16&gt;60),0,(((G16+AZ16+BA16+BB16+BC16+BD16+BE16+BF16+BG16+BH16+BP16+BQ16+BR16+BI16)/K16)*VLOOKUP(E16,'life table -مفروضات و نرخ ها'!AF:AG,2,0)*(1+'ورود اطلاعات'!$D$24+'ورود اطلاعات'!$D$23))),0),0),0),0)),0)</f>
        <v>0</v>
      </c>
      <c r="BM16" s="123">
        <f>IFERROR(IF($B$4+A16='ورود اطلاعات'!$B$8+$B$4,0,IF('ورود اطلاعات'!$B$9=0,IF('ورود اطلاعات'!$B$11="خیر",IF('ورود اطلاعات'!$D$20="دارد",IF('ورود اطلاعات'!$D$21="بیمه شده اصلی",IF(AND(B16&lt;18,B16&gt;60),0,(((G16+AZ16+BA16+BB16+BC16+BD16+BE16+BF16+BG16+BH16+BP16+BQ16+BR16+BI16)/K16)*VLOOKUP(B16,'life table -مفروضات و نرخ ها'!AF:AG,2,0)*(1+'ورود اطلاعات'!$D$22+'ورود اطلاعات'!$D$5))),0),0),0),0)),0)</f>
        <v>0</v>
      </c>
      <c r="BN16" s="123">
        <f>IFERROR(IF($E$4+A16='ورود اطلاعات'!$B$8+$E$4,0,IF('ورود اطلاعات'!$B$9=1,IF('ورود اطلاعات'!$B$11="خیر",IF('ورود اطلاعات'!$D$20="دارد",IF('ورود اطلاعات'!$D$21="بیمه گذار",IF(AND(E16&lt;18,E16&gt;60),0,((G16/K16)*VLOOKUP(E16,'life table -مفروضات و نرخ ها'!AF:AG,2,0)*(1+'ورود اطلاعات'!$D$24+'ورود اطلاعات'!$D$23))),0),0),0))),0)</f>
        <v>0</v>
      </c>
      <c r="BO16" s="123">
        <f>IFERROR(IF($B$4+A16='ورود اطلاعات'!$B$8+$B$4,0,IF('ورود اطلاعات'!$B$9=1,IF('ورود اطلاعات'!$B$11="خیر",IF('ورود اطلاعات'!$D$20="دارد",IF('ورود اطلاعات'!$D$21="بیمه شده اصلی",IF(AND(B16&lt;18,B16&gt;60),0,((G16/K16)*VLOOKUP(B16,'life table -مفروضات و نرخ ها'!AF:AG,2,0)*(1+'ورود اطلاعات'!$D$22+'ورود اطلاعات'!$D$5))),0),0),0),0)),0)</f>
        <v>0</v>
      </c>
      <c r="BP16" s="123">
        <f>IFERROR(IF('ورود اطلاعات'!$D$16=5,(VLOOKUP(محاسبات!B16,'life table -مفروضات و نرخ ها'!AC:AD,2,0)*محاسبات!AC16)/1000000,(VLOOKUP(محاسبات!B16,'life table -مفروضات و نرخ ها'!AC:AE,3,0)*محاسبات!AC16)/1000000)*(1+'ورود اطلاعات'!$D$5),0)</f>
        <v>0</v>
      </c>
      <c r="BQ16" s="123">
        <f>IFERROR(IF('ورود اطلاعات'!$F$16=5,(VLOOKUP(C16,'life table -مفروضات و نرخ ها'!AC:AD,2,0)*AD16)/1000000,(VLOOKUP(C16,'life table -مفروضات و نرخ ها'!AC:AE,3,0)*محاسبات!AD16)/1000000)*(1+'ورود اطلاعات'!$F$5),0)</f>
        <v>0</v>
      </c>
      <c r="BR16" s="123">
        <f>IFERROR(IF('ورود اطلاعات'!$H$16=5,(VLOOKUP(D16,'life table -مفروضات و نرخ ها'!AC:AD,2,0)*AE16)/1000000,(VLOOKUP(D16,'life table -مفروضات و نرخ ها'!AC:AE,3,0)*AE16)/1000000)*(1+'ورود اطلاعات'!$H$5),0)</f>
        <v>0</v>
      </c>
      <c r="BS16" s="123" t="b">
        <f>IF(A16&lt;&gt;"",IF('ورود اطلاعات'!$B$9=1,IF('ورود اطلاعات'!$B$11="بلی",IF(AND(18&lt;=B16,B16&lt;=60),AG16*(VLOOKUP('life table -مفروضات و نرخ ها'!$O$3+A15,'life table -مفروضات و نرخ ها'!$A$3:$D$103,4,0))*(1+'ورود اطلاعات'!$D$5),0),0),0))</f>
        <v>0</v>
      </c>
      <c r="BT16" s="123" t="b">
        <f>IFERROR(IF(A16&lt;&gt;"",IF('ورود اطلاعات'!$B$9=1,IF('ورود اطلاعات'!$B$11="خیر",IF('ورود اطلاعات'!$D$21="بیمه شده اصلی",(محاسبات!AF16*VLOOKUP(محاسبات!B16,'life table -مفروضات و نرخ ها'!A:D,4,0)*(1+'ورود اطلاعات'!$D$5)),IF('ورود اطلاعات'!$D$21="بیمه گذار",(محاسبات!AF16*VLOOKUP(محاسبات!E16,'life table -مفروضات و نرخ ها'!A:D,4,0)*(1+'ورود اطلاعات'!$D$23)),0))))),0)</f>
        <v>0</v>
      </c>
      <c r="BU16" s="123" t="b">
        <f>IFERROR(IF(A16&lt;&gt;"",IF('ورود اطلاعات'!$B$9=0,IF('ورود اطلاعات'!$B$11="خیر",IF('ورود اطلاعات'!$D$21="بیمه شده اصلی",(محاسبات!AH16*VLOOKUP(محاسبات!B16,'life table -مفروضات و نرخ ها'!A:D,4,0)*(1+'ورود اطلاعات'!$D$5)),IF('ورود اطلاعات'!$D$21="بیمه گذار",(محاسبات!AH16*VLOOKUP(محاسبات!E16,'life table -مفروضات و نرخ ها'!A:D,4,0)*(1+'ورود اطلاعات'!$D$23)),0))))),0)</f>
        <v>0</v>
      </c>
      <c r="BV16" s="123" t="b">
        <f>IF(A16&lt;&gt;"",IF('ورود اطلاعات'!$B$9=0,IF('ورود اطلاعات'!$B$11="بلی",IF(AND(18&lt;=B16,B16&lt;=60),AI16*(VLOOKUP('life table -مفروضات و نرخ ها'!$O$3+A15,'life table -مفروضات و نرخ ها'!$A$3:$D$103,4,0))*(1+'ورود اطلاعات'!$D$5),0),0),0))</f>
        <v>0</v>
      </c>
      <c r="BW16" s="123" t="str">
        <f>IFERROR(IF(A16&lt;&gt;"",'life table -مفروضات و نرخ ها'!$Q$11*BK16,""),0)</f>
        <v/>
      </c>
      <c r="BX16" s="123" t="str">
        <f>IFERROR(IF(A16&lt;&gt;"",'life table -مفروضات و نرخ ها'!$Q$11*(BO16+BN16),""),0)</f>
        <v/>
      </c>
      <c r="BY16" s="123">
        <f>IFERROR(IF(A16&lt;&gt;"",BJ16*'life table -مفروضات و نرخ ها'!$Q$11,0),"")</f>
        <v>0</v>
      </c>
      <c r="BZ16" s="123">
        <f>IFERROR(IF(A16&lt;&gt;"",(BM16+BL16)*'life table -مفروضات و نرخ ها'!$Q$11,0),0)</f>
        <v>0</v>
      </c>
      <c r="CA16" s="123">
        <f>IF(A16&lt;&gt;"",AZ16+BC16+BF16+BJ16+BK16+BL16+BM16+BN16+BO16+BP16+BS16+BT16+BU16+BV16+BW16+BX16+BY16+BZ16+'ورود اطلاعات'!$D$22*(محاسبات!T16*'life table -مفروضات و نرخ ها'!$Y$3+محاسبات!W16*'life table -مفروضات و نرخ ها'!$Z$3+محاسبات!Z16*'life table -مفروضات و نرخ ها'!$AA$3),0)</f>
        <v>0</v>
      </c>
      <c r="CB16" s="123">
        <f>IF(A16&lt;&gt;"",BA16+BD16+BG16+BQ16+'ورود اطلاعات'!$F$17*(محاسبات!U16*'life table -مفروضات و نرخ ها'!$Y$3+محاسبات!X16*'life table -مفروضات و نرخ ها'!$Z$3+محاسبات!AA16*'life table -مفروضات و نرخ ها'!$AA$3),0)</f>
        <v>0</v>
      </c>
      <c r="CC16" s="123" t="str">
        <f>IF(A16&lt;&gt;"",BB16+BE16+BH16+BR16+'ورود اطلاعات'!$H$17*(محاسبات!V16*'life table -مفروضات و نرخ ها'!$Y$3+محاسبات!Y16*'life table -مفروضات و نرخ ها'!$Z$3+محاسبات!AB16*'life table -مفروضات و نرخ ها'!$AA$3),"")</f>
        <v/>
      </c>
      <c r="CD16" s="123" t="str">
        <f>IF(B16&lt;&gt;"",'life table -مفروضات و نرخ ها'!$Q$8*(N16+P16+O16+AQ16+AR16+AS16+AT16+AW16+AX16+AY16+AZ16+BA16+BL16+BN16+BO16+BB16+BC16+BD16+BE16+BF16+BG16+BH16+BP16+BQ16+BR16+BJ16+BK16+BM16+BS16+BT16+BU16+BV16+BW16+BX16+BY16+BZ16+AU16),"")</f>
        <v/>
      </c>
      <c r="CE16" s="123" t="str">
        <f>IF(B16&lt;&gt;"",'life table -مفروضات و نرخ ها'!$Q$9*(N16+P16+O16+AQ16+AR16+AS16+AT16+AW16+AX16+AY16+AZ16+BA16+BL16+BN16+BO16+BB16+BC16+BD16+BE16+BF16+BG16+BH16+BP16+BQ16+BR16+BJ16+BK16+BM16+BS16+BT16+BU16+BV16+BW16+BX16+BY16+BZ16+AU16),"")</f>
        <v/>
      </c>
      <c r="CF16" s="123" t="str">
        <f>IF(A16&lt;&gt;"",(CF15*(1+L16)+(I16/'life table -مفروضات و نرخ ها'!$M$5)*L16*((1+L16)^(1/'life table -مفروضات و نرخ ها'!$M$5))/(((1+L16)^(1/'life table -مفروضات و نرخ ها'!$M$5))-1)),"")</f>
        <v/>
      </c>
      <c r="CG16" s="123" t="str">
        <f t="shared" si="14"/>
        <v/>
      </c>
      <c r="CH16" s="123" t="str">
        <f t="shared" si="11"/>
        <v/>
      </c>
      <c r="CI16" s="123" t="str">
        <f t="shared" si="12"/>
        <v/>
      </c>
      <c r="CJ16" s="123" t="str">
        <f t="shared" si="4"/>
        <v/>
      </c>
      <c r="CK16" s="121">
        <f>'ورود اطلاعات'!$D$19*محاسبات!G15</f>
        <v>0</v>
      </c>
      <c r="CL16" s="126">
        <f t="shared" si="5"/>
        <v>0</v>
      </c>
      <c r="CM16" s="123" t="str">
        <f>IF(A16&lt;&gt;"",(CM15*(1+$CO$1)+(I16/'life table -مفروضات و نرخ ها'!$M$5)*$CO$1*((1+$CO$1)^(1/'life table -مفروضات و نرخ ها'!$M$5))/(((1+$CO$1)^(1/'life table -مفروضات و نرخ ها'!$M$5))-1)),"")</f>
        <v/>
      </c>
      <c r="CN16" s="123" t="str">
        <f t="shared" si="9"/>
        <v/>
      </c>
    </row>
    <row r="17" spans="1:92" ht="19.5" x14ac:dyDescent="0.25">
      <c r="A17" s="95" t="str">
        <f t="shared" si="10"/>
        <v/>
      </c>
      <c r="B17" s="122" t="str">
        <f>IFERROR(IF(A16+$B$4&gt;81,"",IF($B$4+'life table -مفروضات و نرخ ها'!A16&lt;$B$4+'life table -مفروضات و نرخ ها'!$I$5,$B$4+'life table -مفروضات و نرخ ها'!A16,"")),"")</f>
        <v/>
      </c>
      <c r="C17" s="122" t="str">
        <f>IFERROR(IF(B17&lt;&gt;"",IF(A16+$C$4&gt;81,"",IF($C$4+'life table -مفروضات و نرخ ها'!A16&lt;$C$4+'life table -مفروضات و نرخ ها'!$I$5,$C$4+'life table -مفروضات و نرخ ها'!A16,"")),""),"")</f>
        <v/>
      </c>
      <c r="D17" s="122" t="str">
        <f>IFERROR(IF(B17&lt;&gt;"",IF(A16+$D$4&gt;81,"",IF($D$4+'life table -مفروضات و نرخ ها'!A16&lt;$D$4+'life table -مفروضات و نرخ ها'!$I$5,$D$4+'life table -مفروضات و نرخ ها'!A16,"")),""),"")</f>
        <v/>
      </c>
      <c r="E17" s="122" t="str">
        <f>IF(B17&lt;&gt;"",IF('life table -مفروضات و نرخ ها'!$K$4&lt;&gt; 0,IF($E$4+'life table -مفروضات و نرخ ها'!A16&lt;$E$4+'life table -مفروضات و نرخ ها'!$I$5,$E$4+'life table -مفروضات و نرخ ها'!A16,"")),"")</f>
        <v/>
      </c>
      <c r="F17" s="123"/>
      <c r="G17" s="123">
        <f>IF(A17&lt;&gt;"",IF('life table -مفروضات و نرخ ها'!$I$7&lt;&gt; "يكجا",G16*(1+'life table -مفروضات و نرخ ها'!$I$4),0),0)</f>
        <v>0</v>
      </c>
      <c r="H17" s="123">
        <f>IFERROR(IF(A17&lt;&gt;"",IF('life table -مفروضات و نرخ ها'!$O$11=1,(G17/K17)-(CA17+CB17+CC17),(G17/K17)),0),0)</f>
        <v>0</v>
      </c>
      <c r="I17" s="123" t="str">
        <f t="shared" si="0"/>
        <v/>
      </c>
      <c r="J17" s="123" t="str">
        <f>IF(A17&lt;&gt;"",IF(A17=1,'life table -مفروضات و نرخ ها'!$M$6,0),"")</f>
        <v/>
      </c>
      <c r="K17" s="124">
        <v>1</v>
      </c>
      <c r="L17" s="124" t="str">
        <f t="shared" si="13"/>
        <v/>
      </c>
      <c r="M17" s="124">
        <f t="shared" si="6"/>
        <v>0.28649999999999998</v>
      </c>
      <c r="N17" s="123">
        <f>IF(B17&lt;&gt;"",S17*(VLOOKUP('life table -مفروضات و نرخ ها'!$O$3+A16,'life table -مفروضات و نرخ ها'!$A$3:$D$103,4)*(1/(1+L17)^0.5)),0)</f>
        <v>0</v>
      </c>
      <c r="O17" s="123">
        <f>IFERROR(IF(C17&lt;&gt;"",R17*(VLOOKUP('life table -مفروضات و نرخ ها'!$S$3+A16,'life table -مفروضات و نرخ ها'!$A$3:$D$103,4)*(1/(1+L17)^0.5)),0),"")</f>
        <v>0</v>
      </c>
      <c r="P17" s="123">
        <f>IFERROR(IF(D17&lt;&gt;"",Q17*(VLOOKUP('life table -مفروضات و نرخ ها'!$S$4+A16,'life table -مفروضات و نرخ ها'!$A$3:$D$103,4)*(1/(1+L17)^0.5)),0),"")</f>
        <v>0</v>
      </c>
      <c r="Q17" s="123">
        <f>IF(D17&lt;&gt;"",IF((Q16*(1+'life table -مفروضات و نرخ ها'!$M$4))&gt;='life table -مفروضات و نرخ ها'!$I$10,'life table -مفروضات و نرخ ها'!$I$10,(Q16*(1+'life table -مفروضات و نرخ ها'!$M$4))),0)</f>
        <v>0</v>
      </c>
      <c r="R17" s="123">
        <f>IF(C17&lt;&gt;"",IF((R16*(1+'life table -مفروضات و نرخ ها'!$M$4))&gt;='life table -مفروضات و نرخ ها'!$I$10,'life table -مفروضات و نرخ ها'!$I$10,(R16*(1+'life table -مفروضات و نرخ ها'!$M$4))),0)</f>
        <v>0</v>
      </c>
      <c r="S17" s="123">
        <f>IF(A17&lt;&gt;"",IF((S16*(1+'life table -مفروضات و نرخ ها'!$M$4))&gt;='life table -مفروضات و نرخ ها'!$I$10,'life table -مفروضات و نرخ ها'!$I$10,(S16*(1+'life table -مفروضات و نرخ ها'!$M$4))),0)</f>
        <v>0</v>
      </c>
      <c r="T17" s="123">
        <f>IF(A17&lt;&gt;"",IF(S17*'ورود اطلاعات'!$D$7&lt;='life table -مفروضات و نرخ ها'!$M$10,S17*'ورود اطلاعات'!$D$7,'life table -مفروضات و نرخ ها'!$M$10),0)</f>
        <v>0</v>
      </c>
      <c r="U17" s="123">
        <f>IF(A17&lt;&gt;"",IF(R17*'ورود اطلاعات'!$F$7&lt;='life table -مفروضات و نرخ ها'!$M$10,R17*'ورود اطلاعات'!$F$7,'life table -مفروضات و نرخ ها'!$M$10),0)</f>
        <v>0</v>
      </c>
      <c r="V17" s="123">
        <f>IF(A17&lt;&gt;"",IF(Q17*'ورود اطلاعات'!$H$7&lt;='life table -مفروضات و نرخ ها'!$M$10,Q17*'ورود اطلاعات'!$H$7,'life table -مفروضات و نرخ ها'!$M$10),0)</f>
        <v>0</v>
      </c>
      <c r="W17" s="123" t="str">
        <f>IF(A17&lt;&gt;"",IF(W16*(1+'life table -مفروضات و نرخ ها'!$M$4)&lt;'life table -مفروضات و نرخ ها'!$I$11,W16*(1+'life table -مفروضات و نرخ ها'!$M$4),'life table -مفروضات و نرخ ها'!$I$11),"")</f>
        <v/>
      </c>
      <c r="X17" s="123">
        <f>IF(C17&lt;&gt;"",IF(X16*(1+'life table -مفروضات و نرخ ها'!$M$4)&lt;'life table -مفروضات و نرخ ها'!$I$11,X16*(1+'life table -مفروضات و نرخ ها'!$M$4),'life table -مفروضات و نرخ ها'!$I$11),0)</f>
        <v>0</v>
      </c>
      <c r="Y17" s="123">
        <f>IF(D17&lt;&gt;"",IF(Y16*(1+'life table -مفروضات و نرخ ها'!$M$4)&lt;'life table -مفروضات و نرخ ها'!$I$11,Y16*(1+'life table -مفروضات و نرخ ها'!$M$4),'life table -مفروضات و نرخ ها'!$I$11),0)</f>
        <v>0</v>
      </c>
      <c r="Z17" s="123">
        <f>IF(A17&lt;&gt;"",IF(Z16*(1+'life table -مفروضات و نرخ ها'!$M$4)&lt;'life table -مفروضات و نرخ ها'!$M$11,Z16*(1+'life table -مفروضات و نرخ ها'!$M$4),'life table -مفروضات و نرخ ها'!$M$11),0)</f>
        <v>0</v>
      </c>
      <c r="AA17" s="123">
        <f>IF(C17&lt;&gt;"",IF(AA16*(1+'life table -مفروضات و نرخ ها'!$M$4)&lt;'life table -مفروضات و نرخ ها'!$M$11,AA16*(1+'life table -مفروضات و نرخ ها'!$M$4),'life table -مفروضات و نرخ ها'!$M$11),0)</f>
        <v>0</v>
      </c>
      <c r="AB17" s="123">
        <f>IF(D17&lt;&gt;"",IF(AB16*(1+'life table -مفروضات و نرخ ها'!$M$4)&lt;'life table -مفروضات و نرخ ها'!$M$11,AB16*(1+'life table -مفروضات و نرخ ها'!$M$4),'life table -مفروضات و نرخ ها'!$M$11),0)</f>
        <v>0</v>
      </c>
      <c r="AC17" s="123">
        <f>IF(B17&gt;60,0,IF('ورود اطلاعات'!$D$14="ندارد",0,MIN(S17*'ورود اطلاعات'!$D$14,'life table -مفروضات و نرخ ها'!$O$10)))</f>
        <v>0</v>
      </c>
      <c r="AD17" s="123">
        <f>IF(C17&gt;60,0,IF('ورود اطلاعات'!$F$14="ندارد",0,MIN(R17*'ورود اطلاعات'!$F$14,'life table -مفروضات و نرخ ها'!$O$10)))</f>
        <v>0</v>
      </c>
      <c r="AE17" s="123">
        <f>IF(D17&gt;60,0,IF('ورود اطلاعات'!$H$14="ندارد",0,MIN(Q17*'ورود اطلاعات'!$H$14,'life table -مفروضات و نرخ ها'!$O$10)))</f>
        <v>0</v>
      </c>
      <c r="AF17" s="123">
        <f>IFERROR(IF(A17&lt;&gt;"",IF(AND('ورود اطلاعات'!$D$21="بیمه گذار",18&lt;=E17,E17&lt;=60),(AF16*AN16-AK16),IF(AND('ورود اطلاعات'!$D$21="بیمه شده اصلی",18&lt;=B17,B17&lt;=60),(AF16*AN16-AK16),0)),0),0)</f>
        <v>0</v>
      </c>
      <c r="AG17" s="123">
        <f t="shared" si="7"/>
        <v>0</v>
      </c>
      <c r="AH17" s="123">
        <f>IF(A17&lt;&gt;"",IF(AND('ورود اطلاعات'!$D$21="بیمه گذار",18&lt;=E17,E17&lt;=60),(AH16*AN16-AJ16),IF(AND('ورود اطلاعات'!$D$21="بیمه شده اصلی",18&lt;=B17,B17&lt;=60),(AH16*AN16-AJ16),0)),0)</f>
        <v>0</v>
      </c>
      <c r="AI17" s="123">
        <f t="shared" si="8"/>
        <v>0</v>
      </c>
      <c r="AJ17" s="123">
        <f>IFERROR(IF(A17&lt;&gt;"",IF('life table -مفروضات و نرخ ها'!$O$6="دارد",IF('life table -مفروضات و نرخ ها'!$O$11=0,IF(AND('life table -مفروضات و نرخ ها'!$K$5="خیر",'ورود اطلاعات'!$D$21="بیمه گذار"),(G18+AZ18+BA18+BB18+BC18+BD18+BE18+BF18+BG18+BH18+BI18+BP18+BQ18+BR18),IF(AND('life table -مفروضات و نرخ ها'!$K$5="خیر",'ورود اطلاعات'!$D$21="بیمه شده اصلی"),(G18+CB18+CC18),0)),0),0),0),0)</f>
        <v>0</v>
      </c>
      <c r="AK17" s="123">
        <f>IF(A17&lt;&gt;"",IF('life table -مفروضات و نرخ ها'!$O$6="دارد",IF('ورود اطلاعات'!$B$9=1,IF('ورود اطلاعات'!$B$11="خیر",G18,0),0),0),0)</f>
        <v>0</v>
      </c>
      <c r="AL17" s="123">
        <f>IF(A17&lt;&gt;"",IF('life table -مفروضات و نرخ ها'!$O$6="دارد",IF('life table -مفروضات و نرخ ها'!$O$11=1,IF('life table -مفروضات و نرخ ها'!$K$5="بلی",G18,0),0),0),0)</f>
        <v>0</v>
      </c>
      <c r="AM17" s="123" t="str">
        <f>IFERROR(IF(A17&lt;&gt;"",IF('life table -مفروضات و نرخ ها'!$O$6="دارد",IF('life table -مفروضات و نرخ ها'!$O$11=0,IF('life table -مفروضات و نرخ ها'!$K$5="بلی",(G18+CB18+CC18),0),0),0),""),0)</f>
        <v/>
      </c>
      <c r="AN17" s="124" t="str">
        <f t="shared" si="1"/>
        <v/>
      </c>
      <c r="AO17" s="124" t="str">
        <f t="shared" si="2"/>
        <v/>
      </c>
      <c r="AP17" s="124" t="str">
        <f>IF(A17&lt;&gt;"",PRODUCT($AO$4:AO17),"")</f>
        <v/>
      </c>
      <c r="AQ17" s="123">
        <f>کارمزد!N17</f>
        <v>0</v>
      </c>
      <c r="AR17" s="123">
        <f>IF(A17&lt;6,('life table -مفروضات و نرخ ها'!$Q$4/5)*$S$4,0)</f>
        <v>0</v>
      </c>
      <c r="AS17" s="123" t="str">
        <f>IFERROR(IF(A17&lt;&gt;"",'life table -مفروضات و نرخ ها'!$Q$6*H17,""),"")</f>
        <v/>
      </c>
      <c r="AT17" s="123" t="str">
        <f>IF(A17&lt;&gt;"",'life table -مفروضات و نرخ ها'!$Q$7*H17,"")</f>
        <v/>
      </c>
      <c r="AU17" s="123">
        <f t="shared" si="3"/>
        <v>0</v>
      </c>
      <c r="AV17" s="125">
        <f>IF(A17&lt;&gt;"",(('life table -مفروضات و نرخ ها'!$M$5*(((AN17)^(1/'life table -مفروضات و نرخ ها'!$M$5))-1))/((1-AO17)*((AN17)^(1/'life table -مفروضات و نرخ ها'!$M$5)))-1),0)</f>
        <v>0</v>
      </c>
      <c r="AW17" s="123" t="str">
        <f>IF(A17&lt;&gt;"",N17*'life table -مفروضات و نرخ ها'!$O$4,"")</f>
        <v/>
      </c>
      <c r="AX17" s="123" t="str">
        <f>IF(A17&lt;&gt;"",O17*'life table -مفروضات و نرخ ها'!$U$3,"")</f>
        <v/>
      </c>
      <c r="AY17" s="123" t="str">
        <f>IF(A17&lt;&gt;"",P17*'life table -مفروضات و نرخ ها'!$U$4,"")</f>
        <v/>
      </c>
      <c r="AZ17" s="123" t="str">
        <f>IFERROR(IF(A17&lt;&gt;"",IF('life table -مفروضات و نرخ ها'!$O$8=1,('life table -مفروضات و نرخ ها'!$Y$3*T17),IF('life table -مفروضات و نرخ ها'!$O$8=2,('life table -مفروضات و نرخ ها'!$Y$4*T17),IF('life table -مفروضات و نرخ ها'!$O$8=3,('life table -مفروضات و نرخ ها'!$Y$5*T17),IF('life table -مفروضات و نرخ ها'!$O$8=4,('life table -مفروضات و نرخ ها'!$Y$6*T17),('life table -مفروضات و نرخ ها'!$Y$7*T17))))),""),"")</f>
        <v/>
      </c>
      <c r="BA17" s="123" t="str">
        <f>IFERROR(IF(A17&lt;&gt;"",IF('life table -مفروضات و نرخ ها'!$S$10=1,('life table -مفروضات و نرخ ها'!$Y$3*U17),IF('life table -مفروضات و نرخ ها'!$S$10=2,('life table -مفروضات و نرخ ها'!$Y$4*U17),IF('life table -مفروضات و نرخ ها'!$S$10=3,('life table -مفروضات و نرخ ها'!$Y$5*U17),IF('life table -مفروضات و نرخ ها'!$S$10=4,('life table -مفروضات و نرخ ها'!$Y$6*U17),('life table -مفروضات و نرخ ها'!$Y$7*U17))))),""),"")</f>
        <v/>
      </c>
      <c r="BB17" s="123" t="str">
        <f>IFERROR(IF(A17&lt;&gt;"",IF('life table -مفروضات و نرخ ها'!$S$11=1,('life table -مفروضات و نرخ ها'!$Y$3*V17),IF('life table -مفروضات و نرخ ها'!$S$11=2,('life table -مفروضات و نرخ ها'!$Y$4*V17),IF('life table -مفروضات و نرخ ها'!$S$11=3,('life table -مفروضات و نرخ ها'!$Y$5*V17),IF('life table -مفروضات و نرخ ها'!$S$11=4,('life table -مفروضات و نرخ ها'!$Y$6*V17),('life table -مفروضات و نرخ ها'!$Y$7*V17))))),""),"")</f>
        <v/>
      </c>
      <c r="BC17" s="123" t="str">
        <f>IFERROR(IF(A17&lt;&gt;"",IF('life table -مفروضات و نرخ ها'!$O$8=1,('life table -مفروضات و نرخ ها'!$Z$3*W17),IF('life table -مفروضات و نرخ ها'!$O$8=2,('life table -مفروضات و نرخ ها'!$Z$4*W17),IF('life table -مفروضات و نرخ ها'!$O$8=3,('life table -مفروضات و نرخ ها'!$Z$5*W17),IF('life table -مفروضات و نرخ ها'!$O$8=4,('life table -مفروضات و نرخ ها'!$Z$6*W17),('life table -مفروضات و نرخ ها'!$Z$7*W17))))),""),"")</f>
        <v/>
      </c>
      <c r="BD17" s="123" t="str">
        <f>IFERROR(IF(A17&lt;&gt;"",IF('life table -مفروضات و نرخ ها'!$S$10=1,('life table -مفروضات و نرخ ها'!$Z$3*X17),IF('life table -مفروضات و نرخ ها'!$S$10=2,('life table -مفروضات و نرخ ها'!$Z$4*X17),IF('life table -مفروضات و نرخ ها'!$S$10=3,('life table -مفروضات و نرخ ها'!$Z$5*X17),IF('life table -مفروضات و نرخ ها'!$S$10=4,('life table -مفروضات و نرخ ها'!$Z$6*X17),('life table -مفروضات و نرخ ها'!$Z$7*X17))))),""),"")</f>
        <v/>
      </c>
      <c r="BE17" s="123" t="str">
        <f>IFERROR(IF(A17&lt;&gt;"",IF('life table -مفروضات و نرخ ها'!$S$11=1,('life table -مفروضات و نرخ ها'!$Z$3*Y17),IF('life table -مفروضات و نرخ ها'!$S$11=2,('life table -مفروضات و نرخ ها'!$Z$4*Y17),IF('life table -مفروضات و نرخ ها'!$S$11=3,('life table -مفروضات و نرخ ها'!$Z$5*Y17),IF('life table -مفروضات و نرخ ها'!$S$11=4,('life table -مفروضات و نرخ ها'!$Z$6*Y17),('life table -مفروضات و نرخ ها'!$Z$7*Y17))))),""),"")</f>
        <v/>
      </c>
      <c r="BF17" s="123" t="str">
        <f>IFERROR(IF(A17&lt;&gt;"",IF('life table -مفروضات و نرخ ها'!$O$8=1,('life table -مفروضات و نرخ ها'!$AA$3*Z17),IF('life table -مفروضات و نرخ ها'!$O$8=2,('life table -مفروضات و نرخ ها'!$AA$4*Z17),IF('life table -مفروضات و نرخ ها'!$O$8=3,('life table -مفروضات و نرخ ها'!$AA$5*Z17),IF('life table -مفروضات و نرخ ها'!$O$8=4,('life table -مفروضات و نرخ ها'!$AA$6*Z17),('life table -مفروضات و نرخ ها'!$AA$7*Z17))))),""),"")</f>
        <v/>
      </c>
      <c r="BG17" s="123" t="str">
        <f>IFERROR(IF(A17&lt;&gt;"",IF('life table -مفروضات و نرخ ها'!$S$10=1,('life table -مفروضات و نرخ ها'!$AA$3*AA17),IF('life table -مفروضات و نرخ ها'!$S$10=2,('life table -مفروضات و نرخ ها'!$AA$4*AA17),IF('life table -مفروضات و نرخ ها'!$S$10=3,('life table -مفروضات و نرخ ها'!$AA$5*AA17),IF('life table -مفروضات و نرخ ها'!$S$10=4,('life table -مفروضات و نرخ ها'!$AA$6*AA17),('life table -مفروضات و نرخ ها'!$AA$7*AA17))))),""),"")</f>
        <v/>
      </c>
      <c r="BH17" s="123" t="str">
        <f>IFERROR(IF(B17&lt;&gt;"",IF('life table -مفروضات و نرخ ها'!$S$11=1,('life table -مفروضات و نرخ ها'!$AA$3*AB17),IF('life table -مفروضات و نرخ ها'!$S$11=2,('life table -مفروضات و نرخ ها'!$AA$4*AB17),IF('life table -مفروضات و نرخ ها'!$S$11=3,('life table -مفروضات و نرخ ها'!$AA$5*AB17),IF('life table -مفروضات و نرخ ها'!$S$11=4,('life table -مفروضات و نرخ ها'!$AA$6*AB17),('life table -مفروضات و نرخ ها'!$AA$7*AB17))))),""),"")</f>
        <v/>
      </c>
      <c r="BI17" s="123" t="str">
        <f>IF(A17&lt;&gt;"",(T17*'life table -مفروضات و نرخ ها'!$Y$3+W17*'life table -مفروضات و نرخ ها'!$Z$3+Z17*'life table -مفروضات و نرخ ها'!$AA$3)*'ورود اطلاعات'!$D$22+(U17*'life table -مفروضات و نرخ ها'!$Y$3+X17*'life table -مفروضات و نرخ ها'!$Z$3+AA17*'life table -مفروضات و نرخ ها'!$AA$3)*'ورود اطلاعات'!$F$17+(V17*'life table -مفروضات و نرخ ها'!$Y$3+Y17*'life table -مفروضات و نرخ ها'!$Z$3+AB17*'life table -مفروضات و نرخ ها'!$AA$3)*('ورود اطلاعات'!$H$17),"")</f>
        <v/>
      </c>
      <c r="BJ17" s="123">
        <f>IFERROR(IF($B$4+A17='ورود اطلاعات'!$B$8+محاسبات!$B$4,0,IF('ورود اطلاعات'!$B$11="بلی",IF(AND(B17&lt;18,B17&gt;60),0,IF(AND('ورود اطلاعات'!$D$20="دارد",'ورود اطلاعات'!$B$9=0),(G17+AZ17+BA17+BB17+BC17+BD17+BE17+BF17+BG17+BH17+BP17+BQ17+BR17+BI17)/K17)*VLOOKUP(B17,'life table -مفروضات و نرخ ها'!AF:AG,2,0))*(1+'ورود اطلاعات'!$D$22+'ورود اطلاعات'!$D$5),0)),0)</f>
        <v>0</v>
      </c>
      <c r="BK17" s="123">
        <f>IFERROR(IF($B$4+A17='ورود اطلاعات'!$B$8+محاسبات!$B$4,0,IF('ورود اطلاعات'!$B$11="بلی",IF(AND(B17&lt;18,B17&gt;60),0,IF(AND('ورود اطلاعات'!$D$20="دارد",'ورود اطلاعات'!$B$9=1),(G17)/K17)*VLOOKUP(B17,'life table -مفروضات و نرخ ها'!AF:AG,2,0))*(1+'ورود اطلاعات'!$D$22+'ورود اطلاعات'!$D$5),0)),0)</f>
        <v>0</v>
      </c>
      <c r="BL17" s="123">
        <f>IFERROR(IF($E$4+A17='ورود اطلاعات'!$B$8+محاسبات!$E$4,0,IF('ورود اطلاعات'!$B$9=0,IF('ورود اطلاعات'!$B$11="خیر",IF('ورود اطلاعات'!$D$20="دارد",IF('ورود اطلاعات'!$D$21="بیمه گذار",IF(AND(E17&lt;18,E17&gt;60),0,(((G17+AZ17+BA17+BB17+BC17+BD17+BE17+BF17+BG17+BH17+BP17+BQ17+BR17+BI17)/K17)*VLOOKUP(E17,'life table -مفروضات و نرخ ها'!AF:AG,2,0)*(1+'ورود اطلاعات'!$D$24+'ورود اطلاعات'!$D$23))),0),0),0),0)),0)</f>
        <v>0</v>
      </c>
      <c r="BM17" s="123">
        <f>IFERROR(IF($B$4+A17='ورود اطلاعات'!$B$8+$B$4,0,IF('ورود اطلاعات'!$B$9=0,IF('ورود اطلاعات'!$B$11="خیر",IF('ورود اطلاعات'!$D$20="دارد",IF('ورود اطلاعات'!$D$21="بیمه شده اصلی",IF(AND(B17&lt;18,B17&gt;60),0,(((G17+AZ17+BA17+BB17+BC17+BD17+BE17+BF17+BG17+BH17+BP17+BQ17+BR17+BI17)/K17)*VLOOKUP(B17,'life table -مفروضات و نرخ ها'!AF:AG,2,0)*(1+'ورود اطلاعات'!$D$22+'ورود اطلاعات'!$D$5))),0),0),0),0)),0)</f>
        <v>0</v>
      </c>
      <c r="BN17" s="123">
        <f>IFERROR(IF($E$4+A17='ورود اطلاعات'!$B$8+$E$4,0,IF('ورود اطلاعات'!$B$9=1,IF('ورود اطلاعات'!$B$11="خیر",IF('ورود اطلاعات'!$D$20="دارد",IF('ورود اطلاعات'!$D$21="بیمه گذار",IF(AND(E17&lt;18,E17&gt;60),0,((G17/K17)*VLOOKUP(E17,'life table -مفروضات و نرخ ها'!AF:AG,2,0)*(1+'ورود اطلاعات'!$D$24+'ورود اطلاعات'!$D$23))),0),0),0))),0)</f>
        <v>0</v>
      </c>
      <c r="BO17" s="123">
        <f>IFERROR(IF($B$4+A17='ورود اطلاعات'!$B$8+$B$4,0,IF('ورود اطلاعات'!$B$9=1,IF('ورود اطلاعات'!$B$11="خیر",IF('ورود اطلاعات'!$D$20="دارد",IF('ورود اطلاعات'!$D$21="بیمه شده اصلی",IF(AND(B17&lt;18,B17&gt;60),0,((G17/K17)*VLOOKUP(B17,'life table -مفروضات و نرخ ها'!AF:AG,2,0)*(1+'ورود اطلاعات'!$D$22+'ورود اطلاعات'!$D$5))),0),0),0),0)),0)</f>
        <v>0</v>
      </c>
      <c r="BP17" s="123">
        <f>IFERROR(IF('ورود اطلاعات'!$D$16=5,(VLOOKUP(محاسبات!B17,'life table -مفروضات و نرخ ها'!AC:AD,2,0)*محاسبات!AC17)/1000000,(VLOOKUP(محاسبات!B17,'life table -مفروضات و نرخ ها'!AC:AE,3,0)*محاسبات!AC17)/1000000)*(1+'ورود اطلاعات'!$D$5),0)</f>
        <v>0</v>
      </c>
      <c r="BQ17" s="123">
        <f>IFERROR(IF('ورود اطلاعات'!$F$16=5,(VLOOKUP(C17,'life table -مفروضات و نرخ ها'!AC:AD,2,0)*AD17)/1000000,(VLOOKUP(C17,'life table -مفروضات و نرخ ها'!AC:AE,3,0)*محاسبات!AD17)/1000000)*(1+'ورود اطلاعات'!$F$5),0)</f>
        <v>0</v>
      </c>
      <c r="BR17" s="123">
        <f>IFERROR(IF('ورود اطلاعات'!$H$16=5,(VLOOKUP(D17,'life table -مفروضات و نرخ ها'!AC:AD,2,0)*AE17)/1000000,(VLOOKUP(D17,'life table -مفروضات و نرخ ها'!AC:AE,3,0)*AE17)/1000000)*(1+'ورود اطلاعات'!$H$5),0)</f>
        <v>0</v>
      </c>
      <c r="BS17" s="123" t="b">
        <f>IF(A17&lt;&gt;"",IF('ورود اطلاعات'!$B$9=1,IF('ورود اطلاعات'!$B$11="بلی",IF(AND(18&lt;=B17,B17&lt;=60),AG17*(VLOOKUP('life table -مفروضات و نرخ ها'!$O$3+A16,'life table -مفروضات و نرخ ها'!$A$3:$D$103,4,0))*(1+'ورود اطلاعات'!$D$5),0),0),0))</f>
        <v>0</v>
      </c>
      <c r="BT17" s="123" t="b">
        <f>IFERROR(IF(A17&lt;&gt;"",IF('ورود اطلاعات'!$B$9=1,IF('ورود اطلاعات'!$B$11="خیر",IF('ورود اطلاعات'!$D$21="بیمه شده اصلی",(محاسبات!AF17*VLOOKUP(محاسبات!B17,'life table -مفروضات و نرخ ها'!A:D,4,0)*(1+'ورود اطلاعات'!$D$5)),IF('ورود اطلاعات'!$D$21="بیمه گذار",(محاسبات!AF17*VLOOKUP(محاسبات!E17,'life table -مفروضات و نرخ ها'!A:D,4,0)*(1+'ورود اطلاعات'!$D$23)),0))))),0)</f>
        <v>0</v>
      </c>
      <c r="BU17" s="123" t="b">
        <f>IFERROR(IF(A17&lt;&gt;"",IF('ورود اطلاعات'!$B$9=0,IF('ورود اطلاعات'!$B$11="خیر",IF('ورود اطلاعات'!$D$21="بیمه شده اصلی",(محاسبات!AH17*VLOOKUP(محاسبات!B17,'life table -مفروضات و نرخ ها'!A:D,4,0)*(1+'ورود اطلاعات'!$D$5)),IF('ورود اطلاعات'!$D$21="بیمه گذار",(محاسبات!AH17*VLOOKUP(محاسبات!E17,'life table -مفروضات و نرخ ها'!A:D,4,0)*(1+'ورود اطلاعات'!$D$23)),0))))),0)</f>
        <v>0</v>
      </c>
      <c r="BV17" s="123" t="b">
        <f>IF(A17&lt;&gt;"",IF('ورود اطلاعات'!$B$9=0,IF('ورود اطلاعات'!$B$11="بلی",IF(AND(18&lt;=B17,B17&lt;=60),AI17*(VLOOKUP('life table -مفروضات و نرخ ها'!$O$3+A16,'life table -مفروضات و نرخ ها'!$A$3:$D$103,4,0))*(1+'ورود اطلاعات'!$D$5),0),0),0))</f>
        <v>0</v>
      </c>
      <c r="BW17" s="123" t="str">
        <f>IFERROR(IF(A17&lt;&gt;"",'life table -مفروضات و نرخ ها'!$Q$11*BK17,""),0)</f>
        <v/>
      </c>
      <c r="BX17" s="123" t="str">
        <f>IFERROR(IF(A17&lt;&gt;"",'life table -مفروضات و نرخ ها'!$Q$11*(BO17+BN17),""),0)</f>
        <v/>
      </c>
      <c r="BY17" s="123">
        <f>IFERROR(IF(A17&lt;&gt;"",BJ17*'life table -مفروضات و نرخ ها'!$Q$11,0),"")</f>
        <v>0</v>
      </c>
      <c r="BZ17" s="123">
        <f>IFERROR(IF(A17&lt;&gt;"",(BM17+BL17)*'life table -مفروضات و نرخ ها'!$Q$11,0),0)</f>
        <v>0</v>
      </c>
      <c r="CA17" s="123">
        <f>IF(A17&lt;&gt;"",AZ17+BC17+BF17+BJ17+BK17+BL17+BM17+BN17+BO17+BP17+BS17+BT17+BU17+BV17+BW17+BX17+BY17+BZ17+'ورود اطلاعات'!$D$22*(محاسبات!T17*'life table -مفروضات و نرخ ها'!$Y$3+محاسبات!W17*'life table -مفروضات و نرخ ها'!$Z$3+محاسبات!Z17*'life table -مفروضات و نرخ ها'!$AA$3),0)</f>
        <v>0</v>
      </c>
      <c r="CB17" s="123">
        <f>IF(A17&lt;&gt;"",BA17+BD17+BG17+BQ17+'ورود اطلاعات'!$F$17*(محاسبات!U17*'life table -مفروضات و نرخ ها'!$Y$3+محاسبات!X17*'life table -مفروضات و نرخ ها'!$Z$3+محاسبات!AA17*'life table -مفروضات و نرخ ها'!$AA$3),0)</f>
        <v>0</v>
      </c>
      <c r="CC17" s="123" t="str">
        <f>IF(A17&lt;&gt;"",BB17+BE17+BH17+BR17+'ورود اطلاعات'!$H$17*(محاسبات!V17*'life table -مفروضات و نرخ ها'!$Y$3+محاسبات!Y17*'life table -مفروضات و نرخ ها'!$Z$3+محاسبات!AB17*'life table -مفروضات و نرخ ها'!$AA$3),"")</f>
        <v/>
      </c>
      <c r="CD17" s="123" t="str">
        <f>IF(B17&lt;&gt;"",'life table -مفروضات و نرخ ها'!$Q$8*(N17+P17+O17+AQ17+AR17+AS17+AT17+AW17+AX17+AY17+AZ17+BA17+BL17+BN17+BO17+BB17+BC17+BD17+BE17+BF17+BG17+BH17+BP17+BQ17+BR17+BJ17+BK17+BM17+BS17+BT17+BU17+BV17+BW17+BX17+BY17+BZ17+AU17),"")</f>
        <v/>
      </c>
      <c r="CE17" s="123" t="str">
        <f>IF(B17&lt;&gt;"",'life table -مفروضات و نرخ ها'!$Q$9*(N17+P17+O17+AQ17+AR17+AS17+AT17+AW17+AX17+AY17+AZ17+BA17+BL17+BN17+BO17+BB17+BC17+BD17+BE17+BF17+BG17+BH17+BP17+BQ17+BR17+BJ17+BK17+BM17+BS17+BT17+BU17+BV17+BW17+BX17+BY17+BZ17+AU17),"")</f>
        <v/>
      </c>
      <c r="CF17" s="123" t="str">
        <f>IF(A17&lt;&gt;"",(CF16*(1+L17)+(I17/'life table -مفروضات و نرخ ها'!$M$5)*L17*((1+L17)^(1/'life table -مفروضات و نرخ ها'!$M$5))/(((1+L17)^(1/'life table -مفروضات و نرخ ها'!$M$5))-1)),"")</f>
        <v/>
      </c>
      <c r="CG17" s="123" t="str">
        <f t="shared" si="14"/>
        <v/>
      </c>
      <c r="CH17" s="123" t="str">
        <f t="shared" si="11"/>
        <v/>
      </c>
      <c r="CI17" s="123" t="str">
        <f t="shared" si="12"/>
        <v/>
      </c>
      <c r="CJ17" s="123" t="str">
        <f t="shared" si="4"/>
        <v/>
      </c>
      <c r="CK17" s="121">
        <f>'ورود اطلاعات'!$D$19*محاسبات!G16</f>
        <v>0</v>
      </c>
      <c r="CL17" s="126">
        <f t="shared" si="5"/>
        <v>0</v>
      </c>
      <c r="CM17" s="123" t="str">
        <f>IF(A17&lt;&gt;"",(CM16*(1+$CO$1)+(I17/'life table -مفروضات و نرخ ها'!$M$5)*$CO$1*((1+$CO$1)^(1/'life table -مفروضات و نرخ ها'!$M$5))/(((1+$CO$1)^(1/'life table -مفروضات و نرخ ها'!$M$5))-1)),"")</f>
        <v/>
      </c>
      <c r="CN17" s="123" t="str">
        <f t="shared" si="9"/>
        <v/>
      </c>
    </row>
    <row r="18" spans="1:92" ht="19.5" x14ac:dyDescent="0.25">
      <c r="A18" s="95" t="str">
        <f t="shared" si="10"/>
        <v/>
      </c>
      <c r="B18" s="122" t="str">
        <f>IFERROR(IF(A17+$B$4&gt;81,"",IF($B$4+'life table -مفروضات و نرخ ها'!A17&lt;$B$4+'life table -مفروضات و نرخ ها'!$I$5,$B$4+'life table -مفروضات و نرخ ها'!A17,"")),"")</f>
        <v/>
      </c>
      <c r="C18" s="122" t="str">
        <f>IFERROR(IF(B18&lt;&gt;"",IF(A17+$C$4&gt;81,"",IF($C$4+'life table -مفروضات و نرخ ها'!A17&lt;$C$4+'life table -مفروضات و نرخ ها'!$I$5,$C$4+'life table -مفروضات و نرخ ها'!A17,"")),""),"")</f>
        <v/>
      </c>
      <c r="D18" s="122" t="str">
        <f>IFERROR(IF(B18&lt;&gt;"",IF(A17+$D$4&gt;81,"",IF($D$4+'life table -مفروضات و نرخ ها'!A17&lt;$D$4+'life table -مفروضات و نرخ ها'!$I$5,$D$4+'life table -مفروضات و نرخ ها'!A17,"")),""),"")</f>
        <v/>
      </c>
      <c r="E18" s="122" t="str">
        <f>IF(B18&lt;&gt;"",IF('life table -مفروضات و نرخ ها'!$K$4&lt;&gt; 0,IF($E$4+'life table -مفروضات و نرخ ها'!A17&lt;$E$4+'life table -مفروضات و نرخ ها'!$I$5,$E$4+'life table -مفروضات و نرخ ها'!A17,"")),"")</f>
        <v/>
      </c>
      <c r="F18" s="123"/>
      <c r="G18" s="123">
        <f>IF(A18&lt;&gt;"",IF('life table -مفروضات و نرخ ها'!$I$7&lt;&gt; "يكجا",G17*(1+'life table -مفروضات و نرخ ها'!$I$4),0),0)</f>
        <v>0</v>
      </c>
      <c r="H18" s="123">
        <f>IFERROR(IF(A18&lt;&gt;"",IF('life table -مفروضات و نرخ ها'!$O$11=1,(G18/K18)-(CA18+CB18+CC18),(G18/K18)),0),0)</f>
        <v>0</v>
      </c>
      <c r="I18" s="123" t="str">
        <f t="shared" si="0"/>
        <v/>
      </c>
      <c r="J18" s="123" t="str">
        <f>IF(A18&lt;&gt;"",IF(A18=1,'life table -مفروضات و نرخ ها'!$M$6,0),"")</f>
        <v/>
      </c>
      <c r="K18" s="124">
        <v>1</v>
      </c>
      <c r="L18" s="124" t="str">
        <f t="shared" si="13"/>
        <v/>
      </c>
      <c r="M18" s="124">
        <f t="shared" si="6"/>
        <v>0.28649999999999998</v>
      </c>
      <c r="N18" s="123">
        <f>IF(B18&lt;&gt;"",S18*(VLOOKUP('life table -مفروضات و نرخ ها'!$O$3+A17,'life table -مفروضات و نرخ ها'!$A$3:$D$103,4)*(1/(1+L18)^0.5)),0)</f>
        <v>0</v>
      </c>
      <c r="O18" s="123">
        <f>IFERROR(IF(C18&lt;&gt;"",R18*(VLOOKUP('life table -مفروضات و نرخ ها'!$S$3+A17,'life table -مفروضات و نرخ ها'!$A$3:$D$103,4)*(1/(1+L18)^0.5)),0),"")</f>
        <v>0</v>
      </c>
      <c r="P18" s="123">
        <f>IFERROR(IF(D18&lt;&gt;"",Q18*(VLOOKUP('life table -مفروضات و نرخ ها'!$S$4+A17,'life table -مفروضات و نرخ ها'!$A$3:$D$103,4)*(1/(1+L18)^0.5)),0),"")</f>
        <v>0</v>
      </c>
      <c r="Q18" s="123">
        <f>IF(D18&lt;&gt;"",IF((Q17*(1+'life table -مفروضات و نرخ ها'!$M$4))&gt;='life table -مفروضات و نرخ ها'!$I$10,'life table -مفروضات و نرخ ها'!$I$10,(Q17*(1+'life table -مفروضات و نرخ ها'!$M$4))),0)</f>
        <v>0</v>
      </c>
      <c r="R18" s="123">
        <f>IF(C18&lt;&gt;"",IF((R17*(1+'life table -مفروضات و نرخ ها'!$M$4))&gt;='life table -مفروضات و نرخ ها'!$I$10,'life table -مفروضات و نرخ ها'!$I$10,(R17*(1+'life table -مفروضات و نرخ ها'!$M$4))),0)</f>
        <v>0</v>
      </c>
      <c r="S18" s="123">
        <f>IF(A18&lt;&gt;"",IF((S17*(1+'life table -مفروضات و نرخ ها'!$M$4))&gt;='life table -مفروضات و نرخ ها'!$I$10,'life table -مفروضات و نرخ ها'!$I$10,(S17*(1+'life table -مفروضات و نرخ ها'!$M$4))),0)</f>
        <v>0</v>
      </c>
      <c r="T18" s="123">
        <f>IF(A18&lt;&gt;"",IF(S18*'ورود اطلاعات'!$D$7&lt;='life table -مفروضات و نرخ ها'!$M$10,S18*'ورود اطلاعات'!$D$7,'life table -مفروضات و نرخ ها'!$M$10),0)</f>
        <v>0</v>
      </c>
      <c r="U18" s="123">
        <f>IF(A18&lt;&gt;"",IF(R18*'ورود اطلاعات'!$F$7&lt;='life table -مفروضات و نرخ ها'!$M$10,R18*'ورود اطلاعات'!$F$7,'life table -مفروضات و نرخ ها'!$M$10),0)</f>
        <v>0</v>
      </c>
      <c r="V18" s="123">
        <f>IF(A18&lt;&gt;"",IF(Q18*'ورود اطلاعات'!$H$7&lt;='life table -مفروضات و نرخ ها'!$M$10,Q18*'ورود اطلاعات'!$H$7,'life table -مفروضات و نرخ ها'!$M$10),0)</f>
        <v>0</v>
      </c>
      <c r="W18" s="123" t="str">
        <f>IF(A18&lt;&gt;"",IF(W17*(1+'life table -مفروضات و نرخ ها'!$M$4)&lt;'life table -مفروضات و نرخ ها'!$I$11,W17*(1+'life table -مفروضات و نرخ ها'!$M$4),'life table -مفروضات و نرخ ها'!$I$11),"")</f>
        <v/>
      </c>
      <c r="X18" s="123">
        <f>IF(C18&lt;&gt;"",IF(X17*(1+'life table -مفروضات و نرخ ها'!$M$4)&lt;'life table -مفروضات و نرخ ها'!$I$11,X17*(1+'life table -مفروضات و نرخ ها'!$M$4),'life table -مفروضات و نرخ ها'!$I$11),0)</f>
        <v>0</v>
      </c>
      <c r="Y18" s="123">
        <f>IF(D18&lt;&gt;"",IF(Y17*(1+'life table -مفروضات و نرخ ها'!$M$4)&lt;'life table -مفروضات و نرخ ها'!$I$11,Y17*(1+'life table -مفروضات و نرخ ها'!$M$4),'life table -مفروضات و نرخ ها'!$I$11),0)</f>
        <v>0</v>
      </c>
      <c r="Z18" s="123">
        <f>IF(A18&lt;&gt;"",IF(Z17*(1+'life table -مفروضات و نرخ ها'!$M$4)&lt;'life table -مفروضات و نرخ ها'!$M$11,Z17*(1+'life table -مفروضات و نرخ ها'!$M$4),'life table -مفروضات و نرخ ها'!$M$11),0)</f>
        <v>0</v>
      </c>
      <c r="AA18" s="123">
        <f>IF(C18&lt;&gt;"",IF(AA17*(1+'life table -مفروضات و نرخ ها'!$M$4)&lt;'life table -مفروضات و نرخ ها'!$M$11,AA17*(1+'life table -مفروضات و نرخ ها'!$M$4),'life table -مفروضات و نرخ ها'!$M$11),0)</f>
        <v>0</v>
      </c>
      <c r="AB18" s="123">
        <f>IF(D18&lt;&gt;"",IF(AB17*(1+'life table -مفروضات و نرخ ها'!$M$4)&lt;'life table -مفروضات و نرخ ها'!$M$11,AB17*(1+'life table -مفروضات و نرخ ها'!$M$4),'life table -مفروضات و نرخ ها'!$M$11),0)</f>
        <v>0</v>
      </c>
      <c r="AC18" s="123">
        <f>IF(B18&gt;60,0,IF('ورود اطلاعات'!$D$14="ندارد",0,MIN(S18*'ورود اطلاعات'!$D$14,'life table -مفروضات و نرخ ها'!$O$10)))</f>
        <v>0</v>
      </c>
      <c r="AD18" s="123">
        <f>IF(C18&gt;60,0,IF('ورود اطلاعات'!$F$14="ندارد",0,MIN(R18*'ورود اطلاعات'!$F$14,'life table -مفروضات و نرخ ها'!$O$10)))</f>
        <v>0</v>
      </c>
      <c r="AE18" s="123">
        <f>IF(D18&gt;60,0,IF('ورود اطلاعات'!$H$14="ندارد",0,MIN(Q18*'ورود اطلاعات'!$H$14,'life table -مفروضات و نرخ ها'!$O$10)))</f>
        <v>0</v>
      </c>
      <c r="AF18" s="123">
        <f>IFERROR(IF(A18&lt;&gt;"",IF(AND('ورود اطلاعات'!$D$21="بیمه گذار",18&lt;=E18,E18&lt;=60),(AF17*AN17-AK17),IF(AND('ورود اطلاعات'!$D$21="بیمه شده اصلی",18&lt;=B18,B18&lt;=60),(AF17*AN17-AK17),0)),0),0)</f>
        <v>0</v>
      </c>
      <c r="AG18" s="123">
        <f t="shared" si="7"/>
        <v>0</v>
      </c>
      <c r="AH18" s="123">
        <f>IF(A18&lt;&gt;"",IF(AND('ورود اطلاعات'!$D$21="بیمه گذار",18&lt;=E18,E18&lt;=60),(AH17*AN17-AJ17),IF(AND('ورود اطلاعات'!$D$21="بیمه شده اصلی",18&lt;=B18,B18&lt;=60),(AH17*AN17-AJ17),0)),0)</f>
        <v>0</v>
      </c>
      <c r="AI18" s="123">
        <f t="shared" si="8"/>
        <v>0</v>
      </c>
      <c r="AJ18" s="123">
        <f>IFERROR(IF(A18&lt;&gt;"",IF('life table -مفروضات و نرخ ها'!$O$6="دارد",IF('life table -مفروضات و نرخ ها'!$O$11=0,IF(AND('life table -مفروضات و نرخ ها'!$K$5="خیر",'ورود اطلاعات'!$D$21="بیمه گذار"),(G19+AZ19+BA19+BB19+BC19+BD19+BE19+BF19+BG19+BH19+BI19+BP19+BQ19+BR19),IF(AND('life table -مفروضات و نرخ ها'!$K$5="خیر",'ورود اطلاعات'!$D$21="بیمه شده اصلی"),(G19+CB19+CC19),0)),0),0),0),0)</f>
        <v>0</v>
      </c>
      <c r="AK18" s="123">
        <f>IF(A18&lt;&gt;"",IF('life table -مفروضات و نرخ ها'!$O$6="دارد",IF('ورود اطلاعات'!$B$9=1,IF('ورود اطلاعات'!$B$11="خیر",G19,0),0),0),0)</f>
        <v>0</v>
      </c>
      <c r="AL18" s="123">
        <f>IF(A18&lt;&gt;"",IF('life table -مفروضات و نرخ ها'!$O$6="دارد",IF('life table -مفروضات و نرخ ها'!$O$11=1,IF('life table -مفروضات و نرخ ها'!$K$5="بلی",G19,0),0),0),0)</f>
        <v>0</v>
      </c>
      <c r="AM18" s="123" t="str">
        <f>IFERROR(IF(A18&lt;&gt;"",IF('life table -مفروضات و نرخ ها'!$O$6="دارد",IF('life table -مفروضات و نرخ ها'!$O$11=0,IF('life table -مفروضات و نرخ ها'!$K$5="بلی",(G19+CB19+CC19),0),0),0),""),0)</f>
        <v/>
      </c>
      <c r="AN18" s="124" t="str">
        <f t="shared" si="1"/>
        <v/>
      </c>
      <c r="AO18" s="124" t="str">
        <f t="shared" si="2"/>
        <v/>
      </c>
      <c r="AP18" s="124" t="str">
        <f>IF(A18&lt;&gt;"",PRODUCT($AO$4:AO18),"")</f>
        <v/>
      </c>
      <c r="AQ18" s="123">
        <f>کارمزد!N18</f>
        <v>0</v>
      </c>
      <c r="AR18" s="123">
        <f>IF(A18&lt;6,('life table -مفروضات و نرخ ها'!$Q$4/5)*$S$4,0)</f>
        <v>0</v>
      </c>
      <c r="AS18" s="123" t="str">
        <f>IFERROR(IF(A18&lt;&gt;"",'life table -مفروضات و نرخ ها'!$Q$6*H18,""),"")</f>
        <v/>
      </c>
      <c r="AT18" s="123" t="str">
        <f>IF(A18&lt;&gt;"",'life table -مفروضات و نرخ ها'!$Q$7*H18,"")</f>
        <v/>
      </c>
      <c r="AU18" s="123">
        <f t="shared" si="3"/>
        <v>0</v>
      </c>
      <c r="AV18" s="125">
        <f>IF(A18&lt;&gt;"",(('life table -مفروضات و نرخ ها'!$M$5*(((AN18)^(1/'life table -مفروضات و نرخ ها'!$M$5))-1))/((1-AO18)*((AN18)^(1/'life table -مفروضات و نرخ ها'!$M$5)))-1),0)</f>
        <v>0</v>
      </c>
      <c r="AW18" s="123" t="str">
        <f>IF(A18&lt;&gt;"",N18*'life table -مفروضات و نرخ ها'!$O$4,"")</f>
        <v/>
      </c>
      <c r="AX18" s="123" t="str">
        <f>IF(A18&lt;&gt;"",O18*'life table -مفروضات و نرخ ها'!$U$3,"")</f>
        <v/>
      </c>
      <c r="AY18" s="123" t="str">
        <f>IF(A18&lt;&gt;"",P18*'life table -مفروضات و نرخ ها'!$U$4,"")</f>
        <v/>
      </c>
      <c r="AZ18" s="123" t="str">
        <f>IFERROR(IF(A18&lt;&gt;"",IF('life table -مفروضات و نرخ ها'!$O$8=1,('life table -مفروضات و نرخ ها'!$Y$3*T18),IF('life table -مفروضات و نرخ ها'!$O$8=2,('life table -مفروضات و نرخ ها'!$Y$4*T18),IF('life table -مفروضات و نرخ ها'!$O$8=3,('life table -مفروضات و نرخ ها'!$Y$5*T18),IF('life table -مفروضات و نرخ ها'!$O$8=4,('life table -مفروضات و نرخ ها'!$Y$6*T18),('life table -مفروضات و نرخ ها'!$Y$7*T18))))),""),"")</f>
        <v/>
      </c>
      <c r="BA18" s="123" t="str">
        <f>IFERROR(IF(A18&lt;&gt;"",IF('life table -مفروضات و نرخ ها'!$S$10=1,('life table -مفروضات و نرخ ها'!$Y$3*U18),IF('life table -مفروضات و نرخ ها'!$S$10=2,('life table -مفروضات و نرخ ها'!$Y$4*U18),IF('life table -مفروضات و نرخ ها'!$S$10=3,('life table -مفروضات و نرخ ها'!$Y$5*U18),IF('life table -مفروضات و نرخ ها'!$S$10=4,('life table -مفروضات و نرخ ها'!$Y$6*U18),('life table -مفروضات و نرخ ها'!$Y$7*U18))))),""),"")</f>
        <v/>
      </c>
      <c r="BB18" s="123" t="str">
        <f>IFERROR(IF(A18&lt;&gt;"",IF('life table -مفروضات و نرخ ها'!$S$11=1,('life table -مفروضات و نرخ ها'!$Y$3*V18),IF('life table -مفروضات و نرخ ها'!$S$11=2,('life table -مفروضات و نرخ ها'!$Y$4*V18),IF('life table -مفروضات و نرخ ها'!$S$11=3,('life table -مفروضات و نرخ ها'!$Y$5*V18),IF('life table -مفروضات و نرخ ها'!$S$11=4,('life table -مفروضات و نرخ ها'!$Y$6*V18),('life table -مفروضات و نرخ ها'!$Y$7*V18))))),""),"")</f>
        <v/>
      </c>
      <c r="BC18" s="123" t="str">
        <f>IFERROR(IF(A18&lt;&gt;"",IF('life table -مفروضات و نرخ ها'!$O$8=1,('life table -مفروضات و نرخ ها'!$Z$3*W18),IF('life table -مفروضات و نرخ ها'!$O$8=2,('life table -مفروضات و نرخ ها'!$Z$4*W18),IF('life table -مفروضات و نرخ ها'!$O$8=3,('life table -مفروضات و نرخ ها'!$Z$5*W18),IF('life table -مفروضات و نرخ ها'!$O$8=4,('life table -مفروضات و نرخ ها'!$Z$6*W18),('life table -مفروضات و نرخ ها'!$Z$7*W18))))),""),"")</f>
        <v/>
      </c>
      <c r="BD18" s="123" t="str">
        <f>IFERROR(IF(A18&lt;&gt;"",IF('life table -مفروضات و نرخ ها'!$S$10=1,('life table -مفروضات و نرخ ها'!$Z$3*X18),IF('life table -مفروضات و نرخ ها'!$S$10=2,('life table -مفروضات و نرخ ها'!$Z$4*X18),IF('life table -مفروضات و نرخ ها'!$S$10=3,('life table -مفروضات و نرخ ها'!$Z$5*X18),IF('life table -مفروضات و نرخ ها'!$S$10=4,('life table -مفروضات و نرخ ها'!$Z$6*X18),('life table -مفروضات و نرخ ها'!$Z$7*X18))))),""),"")</f>
        <v/>
      </c>
      <c r="BE18" s="123" t="str">
        <f>IFERROR(IF(A18&lt;&gt;"",IF('life table -مفروضات و نرخ ها'!$S$11=1,('life table -مفروضات و نرخ ها'!$Z$3*Y18),IF('life table -مفروضات و نرخ ها'!$S$11=2,('life table -مفروضات و نرخ ها'!$Z$4*Y18),IF('life table -مفروضات و نرخ ها'!$S$11=3,('life table -مفروضات و نرخ ها'!$Z$5*Y18),IF('life table -مفروضات و نرخ ها'!$S$11=4,('life table -مفروضات و نرخ ها'!$Z$6*Y18),('life table -مفروضات و نرخ ها'!$Z$7*Y18))))),""),"")</f>
        <v/>
      </c>
      <c r="BF18" s="123" t="str">
        <f>IFERROR(IF(A18&lt;&gt;"",IF('life table -مفروضات و نرخ ها'!$O$8=1,('life table -مفروضات و نرخ ها'!$AA$3*Z18),IF('life table -مفروضات و نرخ ها'!$O$8=2,('life table -مفروضات و نرخ ها'!$AA$4*Z18),IF('life table -مفروضات و نرخ ها'!$O$8=3,('life table -مفروضات و نرخ ها'!$AA$5*Z18),IF('life table -مفروضات و نرخ ها'!$O$8=4,('life table -مفروضات و نرخ ها'!$AA$6*Z18),('life table -مفروضات و نرخ ها'!$AA$7*Z18))))),""),"")</f>
        <v/>
      </c>
      <c r="BG18" s="123" t="str">
        <f>IFERROR(IF(A18&lt;&gt;"",IF('life table -مفروضات و نرخ ها'!$S$10=1,('life table -مفروضات و نرخ ها'!$AA$3*AA18),IF('life table -مفروضات و نرخ ها'!$S$10=2,('life table -مفروضات و نرخ ها'!$AA$4*AA18),IF('life table -مفروضات و نرخ ها'!$S$10=3,('life table -مفروضات و نرخ ها'!$AA$5*AA18),IF('life table -مفروضات و نرخ ها'!$S$10=4,('life table -مفروضات و نرخ ها'!$AA$6*AA18),('life table -مفروضات و نرخ ها'!$AA$7*AA18))))),""),"")</f>
        <v/>
      </c>
      <c r="BH18" s="123" t="str">
        <f>IFERROR(IF(B18&lt;&gt;"",IF('life table -مفروضات و نرخ ها'!$S$11=1,('life table -مفروضات و نرخ ها'!$AA$3*AB18),IF('life table -مفروضات و نرخ ها'!$S$11=2,('life table -مفروضات و نرخ ها'!$AA$4*AB18),IF('life table -مفروضات و نرخ ها'!$S$11=3,('life table -مفروضات و نرخ ها'!$AA$5*AB18),IF('life table -مفروضات و نرخ ها'!$S$11=4,('life table -مفروضات و نرخ ها'!$AA$6*AB18),('life table -مفروضات و نرخ ها'!$AA$7*AB18))))),""),"")</f>
        <v/>
      </c>
      <c r="BI18" s="123" t="str">
        <f>IF(A18&lt;&gt;"",(T18*'life table -مفروضات و نرخ ها'!$Y$3+W18*'life table -مفروضات و نرخ ها'!$Z$3+Z18*'life table -مفروضات و نرخ ها'!$AA$3)*'ورود اطلاعات'!$D$22+(U18*'life table -مفروضات و نرخ ها'!$Y$3+X18*'life table -مفروضات و نرخ ها'!$Z$3+AA18*'life table -مفروضات و نرخ ها'!$AA$3)*'ورود اطلاعات'!$F$17+(V18*'life table -مفروضات و نرخ ها'!$Y$3+Y18*'life table -مفروضات و نرخ ها'!$Z$3+AB18*'life table -مفروضات و نرخ ها'!$AA$3)*('ورود اطلاعات'!$H$17),"")</f>
        <v/>
      </c>
      <c r="BJ18" s="123">
        <f>IFERROR(IF($B$4+A18='ورود اطلاعات'!$B$8+محاسبات!$B$4,0,IF('ورود اطلاعات'!$B$11="بلی",IF(AND(B18&lt;18,B18&gt;60),0,IF(AND('ورود اطلاعات'!$D$20="دارد",'ورود اطلاعات'!$B$9=0),(G18+AZ18+BA18+BB18+BC18+BD18+BE18+BF18+BG18+BH18+BP18+BQ18+BR18+BI18)/K18)*VLOOKUP(B18,'life table -مفروضات و نرخ ها'!AF:AG,2,0))*(1+'ورود اطلاعات'!$D$22+'ورود اطلاعات'!$D$5),0)),0)</f>
        <v>0</v>
      </c>
      <c r="BK18" s="123">
        <f>IFERROR(IF($B$4+A18='ورود اطلاعات'!$B$8+محاسبات!$B$4,0,IF('ورود اطلاعات'!$B$11="بلی",IF(AND(B18&lt;18,B18&gt;60),0,IF(AND('ورود اطلاعات'!$D$20="دارد",'ورود اطلاعات'!$B$9=1),(G18)/K18)*VLOOKUP(B18,'life table -مفروضات و نرخ ها'!AF:AG,2,0))*(1+'ورود اطلاعات'!$D$22+'ورود اطلاعات'!$D$5),0)),0)</f>
        <v>0</v>
      </c>
      <c r="BL18" s="123">
        <f>IFERROR(IF($E$4+A18='ورود اطلاعات'!$B$8+محاسبات!$E$4,0,IF('ورود اطلاعات'!$B$9=0,IF('ورود اطلاعات'!$B$11="خیر",IF('ورود اطلاعات'!$D$20="دارد",IF('ورود اطلاعات'!$D$21="بیمه گذار",IF(AND(E18&lt;18,E18&gt;60),0,(((G18+AZ18+BA18+BB18+BC18+BD18+BE18+BF18+BG18+BH18+BP18+BQ18+BR18+BI18)/K18)*VLOOKUP(E18,'life table -مفروضات و نرخ ها'!AF:AG,2,0)*(1+'ورود اطلاعات'!$D$24+'ورود اطلاعات'!$D$23))),0),0),0),0)),0)</f>
        <v>0</v>
      </c>
      <c r="BM18" s="123">
        <f>IFERROR(IF($B$4+A18='ورود اطلاعات'!$B$8+$B$4,0,IF('ورود اطلاعات'!$B$9=0,IF('ورود اطلاعات'!$B$11="خیر",IF('ورود اطلاعات'!$D$20="دارد",IF('ورود اطلاعات'!$D$21="بیمه شده اصلی",IF(AND(B18&lt;18,B18&gt;60),0,(((G18+AZ18+BA18+BB18+BC18+BD18+BE18+BF18+BG18+BH18+BP18+BQ18+BR18+BI18)/K18)*VLOOKUP(B18,'life table -مفروضات و نرخ ها'!AF:AG,2,0)*(1+'ورود اطلاعات'!$D$22+'ورود اطلاعات'!$D$5))),0),0),0),0)),0)</f>
        <v>0</v>
      </c>
      <c r="BN18" s="123">
        <f>IFERROR(IF($E$4+A18='ورود اطلاعات'!$B$8+$E$4,0,IF('ورود اطلاعات'!$B$9=1,IF('ورود اطلاعات'!$B$11="خیر",IF('ورود اطلاعات'!$D$20="دارد",IF('ورود اطلاعات'!$D$21="بیمه گذار",IF(AND(E18&lt;18,E18&gt;60),0,((G18/K18)*VLOOKUP(E18,'life table -مفروضات و نرخ ها'!AF:AG,2,0)*(1+'ورود اطلاعات'!$D$24+'ورود اطلاعات'!$D$23))),0),0),0))),0)</f>
        <v>0</v>
      </c>
      <c r="BO18" s="123">
        <f>IFERROR(IF($B$4+A18='ورود اطلاعات'!$B$8+$B$4,0,IF('ورود اطلاعات'!$B$9=1,IF('ورود اطلاعات'!$B$11="خیر",IF('ورود اطلاعات'!$D$20="دارد",IF('ورود اطلاعات'!$D$21="بیمه شده اصلی",IF(AND(B18&lt;18,B18&gt;60),0,((G18/K18)*VLOOKUP(B18,'life table -مفروضات و نرخ ها'!AF:AG,2,0)*(1+'ورود اطلاعات'!$D$22+'ورود اطلاعات'!$D$5))),0),0),0),0)),0)</f>
        <v>0</v>
      </c>
      <c r="BP18" s="123">
        <f>IFERROR(IF('ورود اطلاعات'!$D$16=5,(VLOOKUP(محاسبات!B18,'life table -مفروضات و نرخ ها'!AC:AD,2,0)*محاسبات!AC18)/1000000,(VLOOKUP(محاسبات!B18,'life table -مفروضات و نرخ ها'!AC:AE,3,0)*محاسبات!AC18)/1000000)*(1+'ورود اطلاعات'!$D$5),0)</f>
        <v>0</v>
      </c>
      <c r="BQ18" s="123">
        <f>IFERROR(IF('ورود اطلاعات'!$F$16=5,(VLOOKUP(C18,'life table -مفروضات و نرخ ها'!AC:AD,2,0)*AD18)/1000000,(VLOOKUP(C18,'life table -مفروضات و نرخ ها'!AC:AE,3,0)*محاسبات!AD18)/1000000)*(1+'ورود اطلاعات'!$F$5),0)</f>
        <v>0</v>
      </c>
      <c r="BR18" s="123">
        <f>IFERROR(IF('ورود اطلاعات'!$H$16=5,(VLOOKUP(D18,'life table -مفروضات و نرخ ها'!AC:AD,2,0)*AE18)/1000000,(VLOOKUP(D18,'life table -مفروضات و نرخ ها'!AC:AE,3,0)*AE18)/1000000)*(1+'ورود اطلاعات'!$H$5),0)</f>
        <v>0</v>
      </c>
      <c r="BS18" s="123" t="b">
        <f>IF(A18&lt;&gt;"",IF('ورود اطلاعات'!$B$9=1,IF('ورود اطلاعات'!$B$11="بلی",IF(AND(18&lt;=B18,B18&lt;=60),AG18*(VLOOKUP('life table -مفروضات و نرخ ها'!$O$3+A17,'life table -مفروضات و نرخ ها'!$A$3:$D$103,4,0))*(1+'ورود اطلاعات'!$D$5),0),0),0))</f>
        <v>0</v>
      </c>
      <c r="BT18" s="123" t="b">
        <f>IFERROR(IF(A18&lt;&gt;"",IF('ورود اطلاعات'!$B$9=1,IF('ورود اطلاعات'!$B$11="خیر",IF('ورود اطلاعات'!$D$21="بیمه شده اصلی",(محاسبات!AF18*VLOOKUP(محاسبات!B18,'life table -مفروضات و نرخ ها'!A:D,4,0)*(1+'ورود اطلاعات'!$D$5)),IF('ورود اطلاعات'!$D$21="بیمه گذار",(محاسبات!AF18*VLOOKUP(محاسبات!E18,'life table -مفروضات و نرخ ها'!A:D,4,0)*(1+'ورود اطلاعات'!$D$23)),0))))),0)</f>
        <v>0</v>
      </c>
      <c r="BU18" s="123" t="b">
        <f>IFERROR(IF(A18&lt;&gt;"",IF('ورود اطلاعات'!$B$9=0,IF('ورود اطلاعات'!$B$11="خیر",IF('ورود اطلاعات'!$D$21="بیمه شده اصلی",(محاسبات!AH18*VLOOKUP(محاسبات!B18,'life table -مفروضات و نرخ ها'!A:D,4,0)*(1+'ورود اطلاعات'!$D$5)),IF('ورود اطلاعات'!$D$21="بیمه گذار",(محاسبات!AH18*VLOOKUP(محاسبات!E18,'life table -مفروضات و نرخ ها'!A:D,4,0)*(1+'ورود اطلاعات'!$D$23)),0))))),0)</f>
        <v>0</v>
      </c>
      <c r="BV18" s="123" t="b">
        <f>IF(A18&lt;&gt;"",IF('ورود اطلاعات'!$B$9=0,IF('ورود اطلاعات'!$B$11="بلی",IF(AND(18&lt;=B18,B18&lt;=60),AI18*(VLOOKUP('life table -مفروضات و نرخ ها'!$O$3+A17,'life table -مفروضات و نرخ ها'!$A$3:$D$103,4,0))*(1+'ورود اطلاعات'!$D$5),0),0),0))</f>
        <v>0</v>
      </c>
      <c r="BW18" s="123" t="str">
        <f>IFERROR(IF(A18&lt;&gt;"",'life table -مفروضات و نرخ ها'!$Q$11*BK18,""),0)</f>
        <v/>
      </c>
      <c r="BX18" s="123" t="str">
        <f>IFERROR(IF(A18&lt;&gt;"",'life table -مفروضات و نرخ ها'!$Q$11*(BO18+BN18),""),0)</f>
        <v/>
      </c>
      <c r="BY18" s="123">
        <f>IFERROR(IF(A18&lt;&gt;"",BJ18*'life table -مفروضات و نرخ ها'!$Q$11,0),"")</f>
        <v>0</v>
      </c>
      <c r="BZ18" s="123">
        <f>IFERROR(IF(A18&lt;&gt;"",(BM18+BL18)*'life table -مفروضات و نرخ ها'!$Q$11,0),0)</f>
        <v>0</v>
      </c>
      <c r="CA18" s="123">
        <f>IF(A18&lt;&gt;"",AZ18+BC18+BF18+BJ18+BK18+BL18+BM18+BN18+BO18+BP18+BS18+BT18+BU18+BV18+BW18+BX18+BY18+BZ18+'ورود اطلاعات'!$D$22*(محاسبات!T18*'life table -مفروضات و نرخ ها'!$Y$3+محاسبات!W18*'life table -مفروضات و نرخ ها'!$Z$3+محاسبات!Z18*'life table -مفروضات و نرخ ها'!$AA$3),0)</f>
        <v>0</v>
      </c>
      <c r="CB18" s="123">
        <f>IF(A18&lt;&gt;"",BA18+BD18+BG18+BQ18+'ورود اطلاعات'!$F$17*(محاسبات!U18*'life table -مفروضات و نرخ ها'!$Y$3+محاسبات!X18*'life table -مفروضات و نرخ ها'!$Z$3+محاسبات!AA18*'life table -مفروضات و نرخ ها'!$AA$3),0)</f>
        <v>0</v>
      </c>
      <c r="CC18" s="123" t="str">
        <f>IF(A18&lt;&gt;"",BB18+BE18+BH18+BR18+'ورود اطلاعات'!$H$17*(محاسبات!V18*'life table -مفروضات و نرخ ها'!$Y$3+محاسبات!Y18*'life table -مفروضات و نرخ ها'!$Z$3+محاسبات!AB18*'life table -مفروضات و نرخ ها'!$AA$3),"")</f>
        <v/>
      </c>
      <c r="CD18" s="123" t="str">
        <f>IF(B18&lt;&gt;"",'life table -مفروضات و نرخ ها'!$Q$8*(N18+P18+O18+AQ18+AR18+AS18+AT18+AW18+AX18+AY18+AZ18+BA18+BL18+BN18+BO18+BB18+BC18+BD18+BE18+BF18+BG18+BH18+BP18+BQ18+BR18+BJ18+BK18+BM18+BS18+BT18+BU18+BV18+BW18+BX18+BY18+BZ18+AU18),"")</f>
        <v/>
      </c>
      <c r="CE18" s="123" t="str">
        <f>IF(B18&lt;&gt;"",'life table -مفروضات و نرخ ها'!$Q$9*(N18+P18+O18+AQ18+AR18+AS18+AT18+AW18+AX18+AY18+AZ18+BA18+BL18+BN18+BO18+BB18+BC18+BD18+BE18+BF18+BG18+BH18+BP18+BQ18+BR18+BJ18+BK18+BM18+BS18+BT18+BU18+BV18+BW18+BX18+BY18+BZ18+AU18),"")</f>
        <v/>
      </c>
      <c r="CF18" s="123" t="str">
        <f>IF(A18&lt;&gt;"",(CF17*(1+L18)+(I18/'life table -مفروضات و نرخ ها'!$M$5)*L18*((1+L18)^(1/'life table -مفروضات و نرخ ها'!$M$5))/(((1+L18)^(1/'life table -مفروضات و نرخ ها'!$M$5))-1)),"")</f>
        <v/>
      </c>
      <c r="CG18" s="123" t="str">
        <f t="shared" si="14"/>
        <v/>
      </c>
      <c r="CH18" s="123" t="str">
        <f t="shared" si="11"/>
        <v/>
      </c>
      <c r="CI18" s="123" t="str">
        <f t="shared" si="12"/>
        <v/>
      </c>
      <c r="CJ18" s="123" t="str">
        <f t="shared" si="4"/>
        <v/>
      </c>
      <c r="CK18" s="121">
        <f>'ورود اطلاعات'!$D$19*محاسبات!G17</f>
        <v>0</v>
      </c>
      <c r="CL18" s="126">
        <f t="shared" si="5"/>
        <v>0</v>
      </c>
      <c r="CM18" s="123" t="str">
        <f>IF(A18&lt;&gt;"",(CM17*(1+$CO$1)+(I18/'life table -مفروضات و نرخ ها'!$M$5)*$CO$1*((1+$CO$1)^(1/'life table -مفروضات و نرخ ها'!$M$5))/(((1+$CO$1)^(1/'life table -مفروضات و نرخ ها'!$M$5))-1)),"")</f>
        <v/>
      </c>
      <c r="CN18" s="123" t="str">
        <f t="shared" si="9"/>
        <v/>
      </c>
    </row>
    <row r="19" spans="1:92" ht="19.5" x14ac:dyDescent="0.25">
      <c r="A19" s="95" t="str">
        <f t="shared" si="10"/>
        <v/>
      </c>
      <c r="B19" s="122" t="str">
        <f>IFERROR(IF(A18+$B$4&gt;81,"",IF($B$4+'life table -مفروضات و نرخ ها'!A18&lt;$B$4+'life table -مفروضات و نرخ ها'!$I$5,$B$4+'life table -مفروضات و نرخ ها'!A18,"")),"")</f>
        <v/>
      </c>
      <c r="C19" s="122" t="str">
        <f>IFERROR(IF(B19&lt;&gt;"",IF(A18+$C$4&gt;81,"",IF($C$4+'life table -مفروضات و نرخ ها'!A18&lt;$C$4+'life table -مفروضات و نرخ ها'!$I$5,$C$4+'life table -مفروضات و نرخ ها'!A18,"")),""),"")</f>
        <v/>
      </c>
      <c r="D19" s="122" t="str">
        <f>IFERROR(IF(B19&lt;&gt;"",IF(A18+$D$4&gt;81,"",IF($D$4+'life table -مفروضات و نرخ ها'!A18&lt;$D$4+'life table -مفروضات و نرخ ها'!$I$5,$D$4+'life table -مفروضات و نرخ ها'!A18,"")),""),"")</f>
        <v/>
      </c>
      <c r="E19" s="122" t="str">
        <f>IF(B19&lt;&gt;"",IF('life table -مفروضات و نرخ ها'!$K$4&lt;&gt; 0,IF($E$4+'life table -مفروضات و نرخ ها'!A18&lt;$E$4+'life table -مفروضات و نرخ ها'!$I$5,$E$4+'life table -مفروضات و نرخ ها'!A18,"")),"")</f>
        <v/>
      </c>
      <c r="F19" s="123"/>
      <c r="G19" s="123">
        <f>IF(A19&lt;&gt;"",IF('life table -مفروضات و نرخ ها'!$I$7&lt;&gt; "يكجا",G18*(1+'life table -مفروضات و نرخ ها'!$I$4),0),0)</f>
        <v>0</v>
      </c>
      <c r="H19" s="123">
        <f>IFERROR(IF(A19&lt;&gt;"",IF('life table -مفروضات و نرخ ها'!$O$11=1,(G19/K19)-(CA19+CB19+CC19),(G19/K19)),0),0)</f>
        <v>0</v>
      </c>
      <c r="I19" s="123" t="str">
        <f t="shared" si="0"/>
        <v/>
      </c>
      <c r="J19" s="123" t="str">
        <f>IF(A19&lt;&gt;"",IF(A19=1,'life table -مفروضات و نرخ ها'!$M$6,0),"")</f>
        <v/>
      </c>
      <c r="K19" s="124">
        <v>1</v>
      </c>
      <c r="L19" s="124" t="str">
        <f t="shared" si="13"/>
        <v/>
      </c>
      <c r="M19" s="124">
        <f t="shared" si="6"/>
        <v>0.28649999999999998</v>
      </c>
      <c r="N19" s="123">
        <f>IF(B19&lt;&gt;"",S19*(VLOOKUP('life table -مفروضات و نرخ ها'!$O$3+A18,'life table -مفروضات و نرخ ها'!$A$3:$D$103,4)*(1/(1+L19)^0.5)),0)</f>
        <v>0</v>
      </c>
      <c r="O19" s="123">
        <f>IFERROR(IF(C19&lt;&gt;"",R19*(VLOOKUP('life table -مفروضات و نرخ ها'!$S$3+A18,'life table -مفروضات و نرخ ها'!$A$3:$D$103,4)*(1/(1+L19)^0.5)),0),"")</f>
        <v>0</v>
      </c>
      <c r="P19" s="123">
        <f>IFERROR(IF(D19&lt;&gt;"",Q19*(VLOOKUP('life table -مفروضات و نرخ ها'!$S$4+A18,'life table -مفروضات و نرخ ها'!$A$3:$D$103,4)*(1/(1+L19)^0.5)),0),"")</f>
        <v>0</v>
      </c>
      <c r="Q19" s="123">
        <f>IF(D19&lt;&gt;"",IF((Q18*(1+'life table -مفروضات و نرخ ها'!$M$4))&gt;='life table -مفروضات و نرخ ها'!$I$10,'life table -مفروضات و نرخ ها'!$I$10,(Q18*(1+'life table -مفروضات و نرخ ها'!$M$4))),0)</f>
        <v>0</v>
      </c>
      <c r="R19" s="123">
        <f>IF(C19&lt;&gt;"",IF((R18*(1+'life table -مفروضات و نرخ ها'!$M$4))&gt;='life table -مفروضات و نرخ ها'!$I$10,'life table -مفروضات و نرخ ها'!$I$10,(R18*(1+'life table -مفروضات و نرخ ها'!$M$4))),0)</f>
        <v>0</v>
      </c>
      <c r="S19" s="123">
        <f>IF(A19&lt;&gt;"",IF((S18*(1+'life table -مفروضات و نرخ ها'!$M$4))&gt;='life table -مفروضات و نرخ ها'!$I$10,'life table -مفروضات و نرخ ها'!$I$10,(S18*(1+'life table -مفروضات و نرخ ها'!$M$4))),0)</f>
        <v>0</v>
      </c>
      <c r="T19" s="123">
        <f>IF(A19&lt;&gt;"",IF(S19*'ورود اطلاعات'!$D$7&lt;='life table -مفروضات و نرخ ها'!$M$10,S19*'ورود اطلاعات'!$D$7,'life table -مفروضات و نرخ ها'!$M$10),0)</f>
        <v>0</v>
      </c>
      <c r="U19" s="123">
        <f>IF(A19&lt;&gt;"",IF(R19*'ورود اطلاعات'!$F$7&lt;='life table -مفروضات و نرخ ها'!$M$10,R19*'ورود اطلاعات'!$F$7,'life table -مفروضات و نرخ ها'!$M$10),0)</f>
        <v>0</v>
      </c>
      <c r="V19" s="123">
        <f>IF(A19&lt;&gt;"",IF(Q19*'ورود اطلاعات'!$H$7&lt;='life table -مفروضات و نرخ ها'!$M$10,Q19*'ورود اطلاعات'!$H$7,'life table -مفروضات و نرخ ها'!$M$10),0)</f>
        <v>0</v>
      </c>
      <c r="W19" s="123" t="str">
        <f>IF(A19&lt;&gt;"",IF(W18*(1+'life table -مفروضات و نرخ ها'!$M$4)&lt;'life table -مفروضات و نرخ ها'!$I$11,W18*(1+'life table -مفروضات و نرخ ها'!$M$4),'life table -مفروضات و نرخ ها'!$I$11),"")</f>
        <v/>
      </c>
      <c r="X19" s="123">
        <f>IF(C19&lt;&gt;"",IF(X18*(1+'life table -مفروضات و نرخ ها'!$M$4)&lt;'life table -مفروضات و نرخ ها'!$I$11,X18*(1+'life table -مفروضات و نرخ ها'!$M$4),'life table -مفروضات و نرخ ها'!$I$11),0)</f>
        <v>0</v>
      </c>
      <c r="Y19" s="123">
        <f>IF(D19&lt;&gt;"",IF(Y18*(1+'life table -مفروضات و نرخ ها'!$M$4)&lt;'life table -مفروضات و نرخ ها'!$I$11,Y18*(1+'life table -مفروضات و نرخ ها'!$M$4),'life table -مفروضات و نرخ ها'!$I$11),0)</f>
        <v>0</v>
      </c>
      <c r="Z19" s="123">
        <f>IF(A19&lt;&gt;"",IF(Z18*(1+'life table -مفروضات و نرخ ها'!$M$4)&lt;'life table -مفروضات و نرخ ها'!$M$11,Z18*(1+'life table -مفروضات و نرخ ها'!$M$4),'life table -مفروضات و نرخ ها'!$M$11),0)</f>
        <v>0</v>
      </c>
      <c r="AA19" s="123">
        <f>IF(C19&lt;&gt;"",IF(AA18*(1+'life table -مفروضات و نرخ ها'!$M$4)&lt;'life table -مفروضات و نرخ ها'!$M$11,AA18*(1+'life table -مفروضات و نرخ ها'!$M$4),'life table -مفروضات و نرخ ها'!$M$11),0)</f>
        <v>0</v>
      </c>
      <c r="AB19" s="123">
        <f>IF(D19&lt;&gt;"",IF(AB18*(1+'life table -مفروضات و نرخ ها'!$M$4)&lt;'life table -مفروضات و نرخ ها'!$M$11,AB18*(1+'life table -مفروضات و نرخ ها'!$M$4),'life table -مفروضات و نرخ ها'!$M$11),0)</f>
        <v>0</v>
      </c>
      <c r="AC19" s="123">
        <f>IF(B19&gt;60,0,IF('ورود اطلاعات'!$D$14="ندارد",0,MIN(S19*'ورود اطلاعات'!$D$14,'life table -مفروضات و نرخ ها'!$O$10)))</f>
        <v>0</v>
      </c>
      <c r="AD19" s="123">
        <f>IF(C19&gt;60,0,IF('ورود اطلاعات'!$F$14="ندارد",0,MIN(R19*'ورود اطلاعات'!$F$14,'life table -مفروضات و نرخ ها'!$O$10)))</f>
        <v>0</v>
      </c>
      <c r="AE19" s="123">
        <f>IF(D19&gt;60,0,IF('ورود اطلاعات'!$H$14="ندارد",0,MIN(Q19*'ورود اطلاعات'!$H$14,'life table -مفروضات و نرخ ها'!$O$10)))</f>
        <v>0</v>
      </c>
      <c r="AF19" s="123">
        <f>IFERROR(IF(A19&lt;&gt;"",IF(AND('ورود اطلاعات'!$D$21="بیمه گذار",18&lt;=E19,E19&lt;=60),(AF18*AN18-AK18),IF(AND('ورود اطلاعات'!$D$21="بیمه شده اصلی",18&lt;=B19,B19&lt;=60),(AF18*AN18-AK18),0)),0),0)</f>
        <v>0</v>
      </c>
      <c r="AG19" s="123">
        <f t="shared" si="7"/>
        <v>0</v>
      </c>
      <c r="AH19" s="123">
        <f>IF(A19&lt;&gt;"",IF(AND('ورود اطلاعات'!$D$21="بیمه گذار",18&lt;=E19,E19&lt;=60),(AH18*AN18-AJ18),IF(AND('ورود اطلاعات'!$D$21="بیمه شده اصلی",18&lt;=B19,B19&lt;=60),(AH18*AN18-AJ18),0)),0)</f>
        <v>0</v>
      </c>
      <c r="AI19" s="123">
        <f t="shared" si="8"/>
        <v>0</v>
      </c>
      <c r="AJ19" s="123">
        <f>IFERROR(IF(A19&lt;&gt;"",IF('life table -مفروضات و نرخ ها'!$O$6="دارد",IF('life table -مفروضات و نرخ ها'!$O$11=0,IF(AND('life table -مفروضات و نرخ ها'!$K$5="خیر",'ورود اطلاعات'!$D$21="بیمه گذار"),(G20+AZ20+BA20+BB20+BC20+BD20+BE20+BF20+BG20+BH20+BI20+BP20+BQ20+BR20),IF(AND('life table -مفروضات و نرخ ها'!$K$5="خیر",'ورود اطلاعات'!$D$21="بیمه شده اصلی"),(G20+CB20+CC20),0)),0),0),0),0)</f>
        <v>0</v>
      </c>
      <c r="AK19" s="123">
        <f>IF(A19&lt;&gt;"",IF('life table -مفروضات و نرخ ها'!$O$6="دارد",IF('ورود اطلاعات'!$B$9=1,IF('ورود اطلاعات'!$B$11="خیر",G20,0),0),0),0)</f>
        <v>0</v>
      </c>
      <c r="AL19" s="123">
        <f>IF(A19&lt;&gt;"",IF('life table -مفروضات و نرخ ها'!$O$6="دارد",IF('life table -مفروضات و نرخ ها'!$O$11=1,IF('life table -مفروضات و نرخ ها'!$K$5="بلی",G20,0),0),0),0)</f>
        <v>0</v>
      </c>
      <c r="AM19" s="123" t="str">
        <f>IFERROR(IF(A19&lt;&gt;"",IF('life table -مفروضات و نرخ ها'!$O$6="دارد",IF('life table -مفروضات و نرخ ها'!$O$11=0,IF('life table -مفروضات و نرخ ها'!$K$5="بلی",(G20+CB20+CC20),0),0),0),""),0)</f>
        <v/>
      </c>
      <c r="AN19" s="124" t="str">
        <f t="shared" si="1"/>
        <v/>
      </c>
      <c r="AO19" s="124" t="str">
        <f t="shared" si="2"/>
        <v/>
      </c>
      <c r="AP19" s="124" t="str">
        <f>IF(A19&lt;&gt;"",PRODUCT($AO$4:AO19),"")</f>
        <v/>
      </c>
      <c r="AQ19" s="123">
        <f>کارمزد!N19</f>
        <v>0</v>
      </c>
      <c r="AR19" s="123">
        <f>IF(A19&lt;6,('life table -مفروضات و نرخ ها'!$Q$4/5)*$S$4,0)</f>
        <v>0</v>
      </c>
      <c r="AS19" s="123" t="str">
        <f>IFERROR(IF(A19&lt;&gt;"",'life table -مفروضات و نرخ ها'!$Q$6*H19,""),"")</f>
        <v/>
      </c>
      <c r="AT19" s="123" t="str">
        <f>IF(A19&lt;&gt;"",'life table -مفروضات و نرخ ها'!$Q$7*H19,"")</f>
        <v/>
      </c>
      <c r="AU19" s="123">
        <f t="shared" si="3"/>
        <v>0</v>
      </c>
      <c r="AV19" s="125">
        <f>IF(A19&lt;&gt;"",(('life table -مفروضات و نرخ ها'!$M$5*(((AN19)^(1/'life table -مفروضات و نرخ ها'!$M$5))-1))/((1-AO19)*((AN19)^(1/'life table -مفروضات و نرخ ها'!$M$5)))-1),0)</f>
        <v>0</v>
      </c>
      <c r="AW19" s="123" t="str">
        <f>IF(A19&lt;&gt;"",N19*'life table -مفروضات و نرخ ها'!$O$4,"")</f>
        <v/>
      </c>
      <c r="AX19" s="123" t="str">
        <f>IF(A19&lt;&gt;"",O19*'life table -مفروضات و نرخ ها'!$U$3,"")</f>
        <v/>
      </c>
      <c r="AY19" s="123" t="str">
        <f>IF(A19&lt;&gt;"",P19*'life table -مفروضات و نرخ ها'!$U$4,"")</f>
        <v/>
      </c>
      <c r="AZ19" s="123" t="str">
        <f>IFERROR(IF(A19&lt;&gt;"",IF('life table -مفروضات و نرخ ها'!$O$8=1,('life table -مفروضات و نرخ ها'!$Y$3*T19),IF('life table -مفروضات و نرخ ها'!$O$8=2,('life table -مفروضات و نرخ ها'!$Y$4*T19),IF('life table -مفروضات و نرخ ها'!$O$8=3,('life table -مفروضات و نرخ ها'!$Y$5*T19),IF('life table -مفروضات و نرخ ها'!$O$8=4,('life table -مفروضات و نرخ ها'!$Y$6*T19),('life table -مفروضات و نرخ ها'!$Y$7*T19))))),""),"")</f>
        <v/>
      </c>
      <c r="BA19" s="123" t="str">
        <f>IFERROR(IF(A19&lt;&gt;"",IF('life table -مفروضات و نرخ ها'!$S$10=1,('life table -مفروضات و نرخ ها'!$Y$3*U19),IF('life table -مفروضات و نرخ ها'!$S$10=2,('life table -مفروضات و نرخ ها'!$Y$4*U19),IF('life table -مفروضات و نرخ ها'!$S$10=3,('life table -مفروضات و نرخ ها'!$Y$5*U19),IF('life table -مفروضات و نرخ ها'!$S$10=4,('life table -مفروضات و نرخ ها'!$Y$6*U19),('life table -مفروضات و نرخ ها'!$Y$7*U19))))),""),"")</f>
        <v/>
      </c>
      <c r="BB19" s="123" t="str">
        <f>IFERROR(IF(A19&lt;&gt;"",IF('life table -مفروضات و نرخ ها'!$S$11=1,('life table -مفروضات و نرخ ها'!$Y$3*V19),IF('life table -مفروضات و نرخ ها'!$S$11=2,('life table -مفروضات و نرخ ها'!$Y$4*V19),IF('life table -مفروضات و نرخ ها'!$S$11=3,('life table -مفروضات و نرخ ها'!$Y$5*V19),IF('life table -مفروضات و نرخ ها'!$S$11=4,('life table -مفروضات و نرخ ها'!$Y$6*V19),('life table -مفروضات و نرخ ها'!$Y$7*V19))))),""),"")</f>
        <v/>
      </c>
      <c r="BC19" s="123" t="str">
        <f>IFERROR(IF(A19&lt;&gt;"",IF('life table -مفروضات و نرخ ها'!$O$8=1,('life table -مفروضات و نرخ ها'!$Z$3*W19),IF('life table -مفروضات و نرخ ها'!$O$8=2,('life table -مفروضات و نرخ ها'!$Z$4*W19),IF('life table -مفروضات و نرخ ها'!$O$8=3,('life table -مفروضات و نرخ ها'!$Z$5*W19),IF('life table -مفروضات و نرخ ها'!$O$8=4,('life table -مفروضات و نرخ ها'!$Z$6*W19),('life table -مفروضات و نرخ ها'!$Z$7*W19))))),""),"")</f>
        <v/>
      </c>
      <c r="BD19" s="123" t="str">
        <f>IFERROR(IF(A19&lt;&gt;"",IF('life table -مفروضات و نرخ ها'!$S$10=1,('life table -مفروضات و نرخ ها'!$Z$3*X19),IF('life table -مفروضات و نرخ ها'!$S$10=2,('life table -مفروضات و نرخ ها'!$Z$4*X19),IF('life table -مفروضات و نرخ ها'!$S$10=3,('life table -مفروضات و نرخ ها'!$Z$5*X19),IF('life table -مفروضات و نرخ ها'!$S$10=4,('life table -مفروضات و نرخ ها'!$Z$6*X19),('life table -مفروضات و نرخ ها'!$Z$7*X19))))),""),"")</f>
        <v/>
      </c>
      <c r="BE19" s="123" t="str">
        <f>IFERROR(IF(A19&lt;&gt;"",IF('life table -مفروضات و نرخ ها'!$S$11=1,('life table -مفروضات و نرخ ها'!$Z$3*Y19),IF('life table -مفروضات و نرخ ها'!$S$11=2,('life table -مفروضات و نرخ ها'!$Z$4*Y19),IF('life table -مفروضات و نرخ ها'!$S$11=3,('life table -مفروضات و نرخ ها'!$Z$5*Y19),IF('life table -مفروضات و نرخ ها'!$S$11=4,('life table -مفروضات و نرخ ها'!$Z$6*Y19),('life table -مفروضات و نرخ ها'!$Z$7*Y19))))),""),"")</f>
        <v/>
      </c>
      <c r="BF19" s="123" t="str">
        <f>IFERROR(IF(A19&lt;&gt;"",IF('life table -مفروضات و نرخ ها'!$O$8=1,('life table -مفروضات و نرخ ها'!$AA$3*Z19),IF('life table -مفروضات و نرخ ها'!$O$8=2,('life table -مفروضات و نرخ ها'!$AA$4*Z19),IF('life table -مفروضات و نرخ ها'!$O$8=3,('life table -مفروضات و نرخ ها'!$AA$5*Z19),IF('life table -مفروضات و نرخ ها'!$O$8=4,('life table -مفروضات و نرخ ها'!$AA$6*Z19),('life table -مفروضات و نرخ ها'!$AA$7*Z19))))),""),"")</f>
        <v/>
      </c>
      <c r="BG19" s="123" t="str">
        <f>IFERROR(IF(A19&lt;&gt;"",IF('life table -مفروضات و نرخ ها'!$S$10=1,('life table -مفروضات و نرخ ها'!$AA$3*AA19),IF('life table -مفروضات و نرخ ها'!$S$10=2,('life table -مفروضات و نرخ ها'!$AA$4*AA19),IF('life table -مفروضات و نرخ ها'!$S$10=3,('life table -مفروضات و نرخ ها'!$AA$5*AA19),IF('life table -مفروضات و نرخ ها'!$S$10=4,('life table -مفروضات و نرخ ها'!$AA$6*AA19),('life table -مفروضات و نرخ ها'!$AA$7*AA19))))),""),"")</f>
        <v/>
      </c>
      <c r="BH19" s="123" t="str">
        <f>IFERROR(IF(B19&lt;&gt;"",IF('life table -مفروضات و نرخ ها'!$S$11=1,('life table -مفروضات و نرخ ها'!$AA$3*AB19),IF('life table -مفروضات و نرخ ها'!$S$11=2,('life table -مفروضات و نرخ ها'!$AA$4*AB19),IF('life table -مفروضات و نرخ ها'!$S$11=3,('life table -مفروضات و نرخ ها'!$AA$5*AB19),IF('life table -مفروضات و نرخ ها'!$S$11=4,('life table -مفروضات و نرخ ها'!$AA$6*AB19),('life table -مفروضات و نرخ ها'!$AA$7*AB19))))),""),"")</f>
        <v/>
      </c>
      <c r="BI19" s="123" t="str">
        <f>IF(A19&lt;&gt;"",(T19*'life table -مفروضات و نرخ ها'!$Y$3+W19*'life table -مفروضات و نرخ ها'!$Z$3+Z19*'life table -مفروضات و نرخ ها'!$AA$3)*'ورود اطلاعات'!$D$22+(U19*'life table -مفروضات و نرخ ها'!$Y$3+X19*'life table -مفروضات و نرخ ها'!$Z$3+AA19*'life table -مفروضات و نرخ ها'!$AA$3)*'ورود اطلاعات'!$F$17+(V19*'life table -مفروضات و نرخ ها'!$Y$3+Y19*'life table -مفروضات و نرخ ها'!$Z$3+AB19*'life table -مفروضات و نرخ ها'!$AA$3)*('ورود اطلاعات'!$H$17),"")</f>
        <v/>
      </c>
      <c r="BJ19" s="123">
        <f>IFERROR(IF($B$4+A19='ورود اطلاعات'!$B$8+محاسبات!$B$4,0,IF('ورود اطلاعات'!$B$11="بلی",IF(AND(B19&lt;18,B19&gt;60),0,IF(AND('ورود اطلاعات'!$D$20="دارد",'ورود اطلاعات'!$B$9=0),(G19+AZ19+BA19+BB19+BC19+BD19+BE19+BF19+BG19+BH19+BP19+BQ19+BR19+BI19)/K19)*VLOOKUP(B19,'life table -مفروضات و نرخ ها'!AF:AG,2,0))*(1+'ورود اطلاعات'!$D$22+'ورود اطلاعات'!$D$5),0)),0)</f>
        <v>0</v>
      </c>
      <c r="BK19" s="123">
        <f>IFERROR(IF($B$4+A19='ورود اطلاعات'!$B$8+محاسبات!$B$4,0,IF('ورود اطلاعات'!$B$11="بلی",IF(AND(B19&lt;18,B19&gt;60),0,IF(AND('ورود اطلاعات'!$D$20="دارد",'ورود اطلاعات'!$B$9=1),(G19)/K19)*VLOOKUP(B19,'life table -مفروضات و نرخ ها'!AF:AG,2,0))*(1+'ورود اطلاعات'!$D$22+'ورود اطلاعات'!$D$5),0)),0)</f>
        <v>0</v>
      </c>
      <c r="BL19" s="123">
        <f>IFERROR(IF($E$4+A19='ورود اطلاعات'!$B$8+محاسبات!$E$4,0,IF('ورود اطلاعات'!$B$9=0,IF('ورود اطلاعات'!$B$11="خیر",IF('ورود اطلاعات'!$D$20="دارد",IF('ورود اطلاعات'!$D$21="بیمه گذار",IF(AND(E19&lt;18,E19&gt;60),0,(((G19+AZ19+BA19+BB19+BC19+BD19+BE19+BF19+BG19+BH19+BP19+BQ19+BR19+BI19)/K19)*VLOOKUP(E19,'life table -مفروضات و نرخ ها'!AF:AG,2,0)*(1+'ورود اطلاعات'!$D$24+'ورود اطلاعات'!$D$23))),0),0),0),0)),0)</f>
        <v>0</v>
      </c>
      <c r="BM19" s="123">
        <f>IFERROR(IF($B$4+A19='ورود اطلاعات'!$B$8+$B$4,0,IF('ورود اطلاعات'!$B$9=0,IF('ورود اطلاعات'!$B$11="خیر",IF('ورود اطلاعات'!$D$20="دارد",IF('ورود اطلاعات'!$D$21="بیمه شده اصلی",IF(AND(B19&lt;18,B19&gt;60),0,(((G19+AZ19+BA19+BB19+BC19+BD19+BE19+BF19+BG19+BH19+BP19+BQ19+BR19+BI19)/K19)*VLOOKUP(B19,'life table -مفروضات و نرخ ها'!AF:AG,2,0)*(1+'ورود اطلاعات'!$D$22+'ورود اطلاعات'!$D$5))),0),0),0),0)),0)</f>
        <v>0</v>
      </c>
      <c r="BN19" s="123">
        <f>IFERROR(IF($E$4+A19='ورود اطلاعات'!$B$8+$E$4,0,IF('ورود اطلاعات'!$B$9=1,IF('ورود اطلاعات'!$B$11="خیر",IF('ورود اطلاعات'!$D$20="دارد",IF('ورود اطلاعات'!$D$21="بیمه گذار",IF(AND(E19&lt;18,E19&gt;60),0,((G19/K19)*VLOOKUP(E19,'life table -مفروضات و نرخ ها'!AF:AG,2,0)*(1+'ورود اطلاعات'!$D$24+'ورود اطلاعات'!$D$23))),0),0),0))),0)</f>
        <v>0</v>
      </c>
      <c r="BO19" s="123">
        <f>IFERROR(IF($B$4+A19='ورود اطلاعات'!$B$8+$B$4,0,IF('ورود اطلاعات'!$B$9=1,IF('ورود اطلاعات'!$B$11="خیر",IF('ورود اطلاعات'!$D$20="دارد",IF('ورود اطلاعات'!$D$21="بیمه شده اصلی",IF(AND(B19&lt;18,B19&gt;60),0,((G19/K19)*VLOOKUP(B19,'life table -مفروضات و نرخ ها'!AF:AG,2,0)*(1+'ورود اطلاعات'!$D$22+'ورود اطلاعات'!$D$5))),0),0),0),0)),0)</f>
        <v>0</v>
      </c>
      <c r="BP19" s="123">
        <f>IFERROR(IF('ورود اطلاعات'!$D$16=5,(VLOOKUP(محاسبات!B19,'life table -مفروضات و نرخ ها'!AC:AD,2,0)*محاسبات!AC19)/1000000,(VLOOKUP(محاسبات!B19,'life table -مفروضات و نرخ ها'!AC:AE,3,0)*محاسبات!AC19)/1000000)*(1+'ورود اطلاعات'!$D$5),0)</f>
        <v>0</v>
      </c>
      <c r="BQ19" s="123">
        <f>IFERROR(IF('ورود اطلاعات'!$F$16=5,(VLOOKUP(C19,'life table -مفروضات و نرخ ها'!AC:AD,2,0)*AD19)/1000000,(VLOOKUP(C19,'life table -مفروضات و نرخ ها'!AC:AE,3,0)*محاسبات!AD19)/1000000)*(1+'ورود اطلاعات'!$F$5),0)</f>
        <v>0</v>
      </c>
      <c r="BR19" s="123">
        <f>IFERROR(IF('ورود اطلاعات'!$H$16=5,(VLOOKUP(D19,'life table -مفروضات و نرخ ها'!AC:AD,2,0)*AE19)/1000000,(VLOOKUP(D19,'life table -مفروضات و نرخ ها'!AC:AE,3,0)*AE19)/1000000)*(1+'ورود اطلاعات'!$H$5),0)</f>
        <v>0</v>
      </c>
      <c r="BS19" s="123" t="b">
        <f>IF(A19&lt;&gt;"",IF('ورود اطلاعات'!$B$9=1,IF('ورود اطلاعات'!$B$11="بلی",IF(AND(18&lt;=B19,B19&lt;=60),AG19*(VLOOKUP('life table -مفروضات و نرخ ها'!$O$3+A18,'life table -مفروضات و نرخ ها'!$A$3:$D$103,4,0))*(1+'ورود اطلاعات'!$D$5),0),0),0))</f>
        <v>0</v>
      </c>
      <c r="BT19" s="123" t="b">
        <f>IFERROR(IF(A19&lt;&gt;"",IF('ورود اطلاعات'!$B$9=1,IF('ورود اطلاعات'!$B$11="خیر",IF('ورود اطلاعات'!$D$21="بیمه شده اصلی",(محاسبات!AF19*VLOOKUP(محاسبات!B19,'life table -مفروضات و نرخ ها'!A:D,4,0)*(1+'ورود اطلاعات'!$D$5)),IF('ورود اطلاعات'!$D$21="بیمه گذار",(محاسبات!AF19*VLOOKUP(محاسبات!E19,'life table -مفروضات و نرخ ها'!A:D,4,0)*(1+'ورود اطلاعات'!$D$23)),0))))),0)</f>
        <v>0</v>
      </c>
      <c r="BU19" s="123" t="b">
        <f>IFERROR(IF(A19&lt;&gt;"",IF('ورود اطلاعات'!$B$9=0,IF('ورود اطلاعات'!$B$11="خیر",IF('ورود اطلاعات'!$D$21="بیمه شده اصلی",(محاسبات!AH19*VLOOKUP(محاسبات!B19,'life table -مفروضات و نرخ ها'!A:D,4,0)*(1+'ورود اطلاعات'!$D$5)),IF('ورود اطلاعات'!$D$21="بیمه گذار",(محاسبات!AH19*VLOOKUP(محاسبات!E19,'life table -مفروضات و نرخ ها'!A:D,4,0)*(1+'ورود اطلاعات'!$D$23)),0))))),0)</f>
        <v>0</v>
      </c>
      <c r="BV19" s="123" t="b">
        <f>IF(A19&lt;&gt;"",IF('ورود اطلاعات'!$B$9=0,IF('ورود اطلاعات'!$B$11="بلی",IF(AND(18&lt;=B19,B19&lt;=60),AI19*(VLOOKUP('life table -مفروضات و نرخ ها'!$O$3+A18,'life table -مفروضات و نرخ ها'!$A$3:$D$103,4,0))*(1+'ورود اطلاعات'!$D$5),0),0),0))</f>
        <v>0</v>
      </c>
      <c r="BW19" s="123" t="str">
        <f>IFERROR(IF(A19&lt;&gt;"",'life table -مفروضات و نرخ ها'!$Q$11*BK19,""),0)</f>
        <v/>
      </c>
      <c r="BX19" s="123" t="str">
        <f>IFERROR(IF(A19&lt;&gt;"",'life table -مفروضات و نرخ ها'!$Q$11*(BO19+BN19),""),0)</f>
        <v/>
      </c>
      <c r="BY19" s="123">
        <f>IFERROR(IF(A19&lt;&gt;"",BJ19*'life table -مفروضات و نرخ ها'!$Q$11,0),"")</f>
        <v>0</v>
      </c>
      <c r="BZ19" s="123">
        <f>IFERROR(IF(A19&lt;&gt;"",(BM19+BL19)*'life table -مفروضات و نرخ ها'!$Q$11,0),0)</f>
        <v>0</v>
      </c>
      <c r="CA19" s="123">
        <f>IF(A19&lt;&gt;"",AZ19+BC19+BF19+BJ19+BK19+BL19+BM19+BN19+BO19+BP19+BS19+BT19+BU19+BV19+BW19+BX19+BY19+BZ19+'ورود اطلاعات'!$D$22*(محاسبات!T19*'life table -مفروضات و نرخ ها'!$Y$3+محاسبات!W19*'life table -مفروضات و نرخ ها'!$Z$3+محاسبات!Z19*'life table -مفروضات و نرخ ها'!$AA$3),0)</f>
        <v>0</v>
      </c>
      <c r="CB19" s="123">
        <f>IF(A19&lt;&gt;"",BA19+BD19+BG19+BQ19+'ورود اطلاعات'!$F$17*(محاسبات!U19*'life table -مفروضات و نرخ ها'!$Y$3+محاسبات!X19*'life table -مفروضات و نرخ ها'!$Z$3+محاسبات!AA19*'life table -مفروضات و نرخ ها'!$AA$3),0)</f>
        <v>0</v>
      </c>
      <c r="CC19" s="123" t="str">
        <f>IF(A19&lt;&gt;"",BB19+BE19+BH19+BR19+'ورود اطلاعات'!$H$17*(محاسبات!V19*'life table -مفروضات و نرخ ها'!$Y$3+محاسبات!Y19*'life table -مفروضات و نرخ ها'!$Z$3+محاسبات!AB19*'life table -مفروضات و نرخ ها'!$AA$3),"")</f>
        <v/>
      </c>
      <c r="CD19" s="123" t="str">
        <f>IF(B19&lt;&gt;"",'life table -مفروضات و نرخ ها'!$Q$8*(N19+P19+O19+AQ19+AR19+AS19+AT19+AW19+AX19+AY19+AZ19+BA19+BL19+BN19+BO19+BB19+BC19+BD19+BE19+BF19+BG19+BH19+BP19+BQ19+BR19+BJ19+BK19+BM19+BS19+BT19+BU19+BV19+BW19+BX19+BY19+BZ19+AU19),"")</f>
        <v/>
      </c>
      <c r="CE19" s="123" t="str">
        <f>IF(B19&lt;&gt;"",'life table -مفروضات و نرخ ها'!$Q$9*(N19+P19+O19+AQ19+AR19+AS19+AT19+AW19+AX19+AY19+AZ19+BA19+BL19+BN19+BO19+BB19+BC19+BD19+BE19+BF19+BG19+BH19+BP19+BQ19+BR19+BJ19+BK19+BM19+BS19+BT19+BU19+BV19+BW19+BX19+BY19+BZ19+AU19),"")</f>
        <v/>
      </c>
      <c r="CF19" s="123" t="str">
        <f>IF(A19&lt;&gt;"",(CF18*(1+L19)+(I19/'life table -مفروضات و نرخ ها'!$M$5)*L19*((1+L19)^(1/'life table -مفروضات و نرخ ها'!$M$5))/(((1+L19)^(1/'life table -مفروضات و نرخ ها'!$M$5))-1)),"")</f>
        <v/>
      </c>
      <c r="CG19" s="123" t="str">
        <f t="shared" si="14"/>
        <v/>
      </c>
      <c r="CH19" s="123" t="str">
        <f t="shared" si="11"/>
        <v/>
      </c>
      <c r="CI19" s="123" t="str">
        <f t="shared" si="12"/>
        <v/>
      </c>
      <c r="CJ19" s="123" t="str">
        <f t="shared" si="4"/>
        <v/>
      </c>
      <c r="CK19" s="121">
        <f>'ورود اطلاعات'!$D$19*محاسبات!G18</f>
        <v>0</v>
      </c>
      <c r="CL19" s="126">
        <f t="shared" si="5"/>
        <v>0</v>
      </c>
      <c r="CM19" s="123" t="str">
        <f>IF(A19&lt;&gt;"",(CM18*(1+$CO$1)+(I19/'life table -مفروضات و نرخ ها'!$M$5)*$CO$1*((1+$CO$1)^(1/'life table -مفروضات و نرخ ها'!$M$5))/(((1+$CO$1)^(1/'life table -مفروضات و نرخ ها'!$M$5))-1)),"")</f>
        <v/>
      </c>
      <c r="CN19" s="123" t="str">
        <f t="shared" si="9"/>
        <v/>
      </c>
    </row>
    <row r="20" spans="1:92" ht="19.5" x14ac:dyDescent="0.25">
      <c r="A20" s="95" t="str">
        <f t="shared" si="10"/>
        <v/>
      </c>
      <c r="B20" s="122" t="str">
        <f>IFERROR(IF(A19+$B$4&gt;81,"",IF($B$4+'life table -مفروضات و نرخ ها'!A19&lt;$B$4+'life table -مفروضات و نرخ ها'!$I$5,$B$4+'life table -مفروضات و نرخ ها'!A19,"")),"")</f>
        <v/>
      </c>
      <c r="C20" s="122" t="str">
        <f>IFERROR(IF(B20&lt;&gt;"",IF(A19+$C$4&gt;81,"",IF($C$4+'life table -مفروضات و نرخ ها'!A19&lt;$C$4+'life table -مفروضات و نرخ ها'!$I$5,$C$4+'life table -مفروضات و نرخ ها'!A19,"")),""),"")</f>
        <v/>
      </c>
      <c r="D20" s="122" t="str">
        <f>IFERROR(IF(B20&lt;&gt;"",IF(A19+$D$4&gt;81,"",IF($D$4+'life table -مفروضات و نرخ ها'!A19&lt;$D$4+'life table -مفروضات و نرخ ها'!$I$5,$D$4+'life table -مفروضات و نرخ ها'!A19,"")),""),"")</f>
        <v/>
      </c>
      <c r="E20" s="122" t="str">
        <f>IF(B20&lt;&gt;"",IF('life table -مفروضات و نرخ ها'!$K$4&lt;&gt; 0,IF($E$4+'life table -مفروضات و نرخ ها'!A19&lt;$E$4+'life table -مفروضات و نرخ ها'!$I$5,$E$4+'life table -مفروضات و نرخ ها'!A19,"")),"")</f>
        <v/>
      </c>
      <c r="F20" s="123"/>
      <c r="G20" s="123">
        <f>IF(A20&lt;&gt;"",IF('life table -مفروضات و نرخ ها'!$I$7&lt;&gt; "يكجا",G19*(1+'life table -مفروضات و نرخ ها'!$I$4),0),0)</f>
        <v>0</v>
      </c>
      <c r="H20" s="123">
        <f>IFERROR(IF(A20&lt;&gt;"",IF('life table -مفروضات و نرخ ها'!$O$11=1,(G20/K20)-(CA20+CB20+CC20),(G20/K20)),0),0)</f>
        <v>0</v>
      </c>
      <c r="I20" s="123" t="str">
        <f t="shared" si="0"/>
        <v/>
      </c>
      <c r="J20" s="123" t="str">
        <f>IF(A20&lt;&gt;"",IF(A20=1,'life table -مفروضات و نرخ ها'!$M$6,0),"")</f>
        <v/>
      </c>
      <c r="K20" s="124">
        <v>1</v>
      </c>
      <c r="L20" s="124" t="str">
        <f t="shared" si="13"/>
        <v/>
      </c>
      <c r="M20" s="124">
        <f t="shared" si="6"/>
        <v>0.28649999999999998</v>
      </c>
      <c r="N20" s="123">
        <f>IF(B20&lt;&gt;"",S20*(VLOOKUP('life table -مفروضات و نرخ ها'!$O$3+A19,'life table -مفروضات و نرخ ها'!$A$3:$D$103,4)*(1/(1+L20)^0.5)),0)</f>
        <v>0</v>
      </c>
      <c r="O20" s="123">
        <f>IFERROR(IF(C20&lt;&gt;"",R20*(VLOOKUP('life table -مفروضات و نرخ ها'!$S$3+A19,'life table -مفروضات و نرخ ها'!$A$3:$D$103,4)*(1/(1+L20)^0.5)),0),"")</f>
        <v>0</v>
      </c>
      <c r="P20" s="123">
        <f>IFERROR(IF(D20&lt;&gt;"",Q20*(VLOOKUP('life table -مفروضات و نرخ ها'!$S$4+A19,'life table -مفروضات و نرخ ها'!$A$3:$D$103,4)*(1/(1+L20)^0.5)),0),"")</f>
        <v>0</v>
      </c>
      <c r="Q20" s="123">
        <f>IF(D20&lt;&gt;"",IF((Q19*(1+'life table -مفروضات و نرخ ها'!$M$4))&gt;='life table -مفروضات و نرخ ها'!$I$10,'life table -مفروضات و نرخ ها'!$I$10,(Q19*(1+'life table -مفروضات و نرخ ها'!$M$4))),0)</f>
        <v>0</v>
      </c>
      <c r="R20" s="123">
        <f>IF(C20&lt;&gt;"",IF((R19*(1+'life table -مفروضات و نرخ ها'!$M$4))&gt;='life table -مفروضات و نرخ ها'!$I$10,'life table -مفروضات و نرخ ها'!$I$10,(R19*(1+'life table -مفروضات و نرخ ها'!$M$4))),0)</f>
        <v>0</v>
      </c>
      <c r="S20" s="123">
        <f>IF(A20&lt;&gt;"",IF((S19*(1+'life table -مفروضات و نرخ ها'!$M$4))&gt;='life table -مفروضات و نرخ ها'!$I$10,'life table -مفروضات و نرخ ها'!$I$10,(S19*(1+'life table -مفروضات و نرخ ها'!$M$4))),0)</f>
        <v>0</v>
      </c>
      <c r="T20" s="123">
        <f>IF(A20&lt;&gt;"",IF(S20*'ورود اطلاعات'!$D$7&lt;='life table -مفروضات و نرخ ها'!$M$10,S20*'ورود اطلاعات'!$D$7,'life table -مفروضات و نرخ ها'!$M$10),0)</f>
        <v>0</v>
      </c>
      <c r="U20" s="123">
        <f>IF(A20&lt;&gt;"",IF(R20*'ورود اطلاعات'!$F$7&lt;='life table -مفروضات و نرخ ها'!$M$10,R20*'ورود اطلاعات'!$F$7,'life table -مفروضات و نرخ ها'!$M$10),0)</f>
        <v>0</v>
      </c>
      <c r="V20" s="123">
        <f>IF(A20&lt;&gt;"",IF(Q20*'ورود اطلاعات'!$H$7&lt;='life table -مفروضات و نرخ ها'!$M$10,Q20*'ورود اطلاعات'!$H$7,'life table -مفروضات و نرخ ها'!$M$10),0)</f>
        <v>0</v>
      </c>
      <c r="W20" s="123" t="str">
        <f>IF(A20&lt;&gt;"",IF(W19*(1+'life table -مفروضات و نرخ ها'!$M$4)&lt;'life table -مفروضات و نرخ ها'!$I$11,W19*(1+'life table -مفروضات و نرخ ها'!$M$4),'life table -مفروضات و نرخ ها'!$I$11),"")</f>
        <v/>
      </c>
      <c r="X20" s="123">
        <f>IF(C20&lt;&gt;"",IF(X19*(1+'life table -مفروضات و نرخ ها'!$M$4)&lt;'life table -مفروضات و نرخ ها'!$I$11,X19*(1+'life table -مفروضات و نرخ ها'!$M$4),'life table -مفروضات و نرخ ها'!$I$11),0)</f>
        <v>0</v>
      </c>
      <c r="Y20" s="123">
        <f>IF(D20&lt;&gt;"",IF(Y19*(1+'life table -مفروضات و نرخ ها'!$M$4)&lt;'life table -مفروضات و نرخ ها'!$I$11,Y19*(1+'life table -مفروضات و نرخ ها'!$M$4),'life table -مفروضات و نرخ ها'!$I$11),0)</f>
        <v>0</v>
      </c>
      <c r="Z20" s="123">
        <f>IF(A20&lt;&gt;"",IF(Z19*(1+'life table -مفروضات و نرخ ها'!$M$4)&lt;'life table -مفروضات و نرخ ها'!$M$11,Z19*(1+'life table -مفروضات و نرخ ها'!$M$4),'life table -مفروضات و نرخ ها'!$M$11),0)</f>
        <v>0</v>
      </c>
      <c r="AA20" s="123">
        <f>IF(C20&lt;&gt;"",IF(AA19*(1+'life table -مفروضات و نرخ ها'!$M$4)&lt;'life table -مفروضات و نرخ ها'!$M$11,AA19*(1+'life table -مفروضات و نرخ ها'!$M$4),'life table -مفروضات و نرخ ها'!$M$11),0)</f>
        <v>0</v>
      </c>
      <c r="AB20" s="123">
        <f>IF(D20&lt;&gt;"",IF(AB19*(1+'life table -مفروضات و نرخ ها'!$M$4)&lt;'life table -مفروضات و نرخ ها'!$M$11,AB19*(1+'life table -مفروضات و نرخ ها'!$M$4),'life table -مفروضات و نرخ ها'!$M$11),0)</f>
        <v>0</v>
      </c>
      <c r="AC20" s="123">
        <f>IF(B20&gt;60,0,IF('ورود اطلاعات'!$D$14="ندارد",0,MIN(S20*'ورود اطلاعات'!$D$14,'life table -مفروضات و نرخ ها'!$O$10)))</f>
        <v>0</v>
      </c>
      <c r="AD20" s="123">
        <f>IF(C20&gt;60,0,IF('ورود اطلاعات'!$F$14="ندارد",0,MIN(R20*'ورود اطلاعات'!$F$14,'life table -مفروضات و نرخ ها'!$O$10)))</f>
        <v>0</v>
      </c>
      <c r="AE20" s="123">
        <f>IF(D20&gt;60,0,IF('ورود اطلاعات'!$H$14="ندارد",0,MIN(Q20*'ورود اطلاعات'!$H$14,'life table -مفروضات و نرخ ها'!$O$10)))</f>
        <v>0</v>
      </c>
      <c r="AF20" s="123">
        <f>IFERROR(IF(A20&lt;&gt;"",IF(AND('ورود اطلاعات'!$D$21="بیمه گذار",18&lt;=E20,E20&lt;=60),(AF19*AN19-AK19),IF(AND('ورود اطلاعات'!$D$21="بیمه شده اصلی",18&lt;=B20,B20&lt;=60),(AF19*AN19-AK19),0)),0),0)</f>
        <v>0</v>
      </c>
      <c r="AG20" s="123">
        <f t="shared" si="7"/>
        <v>0</v>
      </c>
      <c r="AH20" s="123">
        <f>IF(A20&lt;&gt;"",IF(AND('ورود اطلاعات'!$D$21="بیمه گذار",18&lt;=E20,E20&lt;=60),(AH19*AN19-AJ19),IF(AND('ورود اطلاعات'!$D$21="بیمه شده اصلی",18&lt;=B20,B20&lt;=60),(AH19*AN19-AJ19),0)),0)</f>
        <v>0</v>
      </c>
      <c r="AI20" s="123">
        <f t="shared" si="8"/>
        <v>0</v>
      </c>
      <c r="AJ20" s="123">
        <f>IFERROR(IF(A20&lt;&gt;"",IF('life table -مفروضات و نرخ ها'!$O$6="دارد",IF('life table -مفروضات و نرخ ها'!$O$11=0,IF(AND('life table -مفروضات و نرخ ها'!$K$5="خیر",'ورود اطلاعات'!$D$21="بیمه گذار"),(G21+AZ21+BA21+BB21+BC21+BD21+BE21+BF21+BG21+BH21+BI21+BP21+BQ21+BR21),IF(AND('life table -مفروضات و نرخ ها'!$K$5="خیر",'ورود اطلاعات'!$D$21="بیمه شده اصلی"),(G21+CB21+CC21),0)),0),0),0),0)</f>
        <v>0</v>
      </c>
      <c r="AK20" s="123">
        <f>IF(A20&lt;&gt;"",IF('life table -مفروضات و نرخ ها'!$O$6="دارد",IF('ورود اطلاعات'!$B$9=1,IF('ورود اطلاعات'!$B$11="خیر",G21,0),0),0),0)</f>
        <v>0</v>
      </c>
      <c r="AL20" s="123">
        <f>IF(A20&lt;&gt;"",IF('life table -مفروضات و نرخ ها'!$O$6="دارد",IF('life table -مفروضات و نرخ ها'!$O$11=1,IF('life table -مفروضات و نرخ ها'!$K$5="بلی",G21,0),0),0),0)</f>
        <v>0</v>
      </c>
      <c r="AM20" s="123" t="str">
        <f>IFERROR(IF(A20&lt;&gt;"",IF('life table -مفروضات و نرخ ها'!$O$6="دارد",IF('life table -مفروضات و نرخ ها'!$O$11=0,IF('life table -مفروضات و نرخ ها'!$K$5="بلی",(G21+CB21+CC21),0),0),0),""),0)</f>
        <v/>
      </c>
      <c r="AN20" s="124" t="str">
        <f t="shared" si="1"/>
        <v/>
      </c>
      <c r="AO20" s="124" t="str">
        <f t="shared" si="2"/>
        <v/>
      </c>
      <c r="AP20" s="124" t="str">
        <f>IF(A20&lt;&gt;"",PRODUCT($AO$4:AO20),"")</f>
        <v/>
      </c>
      <c r="AQ20" s="123">
        <f>کارمزد!N20</f>
        <v>0</v>
      </c>
      <c r="AR20" s="123">
        <f>IF(A20&lt;6,('life table -مفروضات و نرخ ها'!$Q$4/5)*$S$4,0)</f>
        <v>0</v>
      </c>
      <c r="AS20" s="123" t="str">
        <f>IFERROR(IF(A20&lt;&gt;"",'life table -مفروضات و نرخ ها'!$Q$6*H20,""),"")</f>
        <v/>
      </c>
      <c r="AT20" s="123" t="str">
        <f>IF(A20&lt;&gt;"",'life table -مفروضات و نرخ ها'!$Q$7*H20,"")</f>
        <v/>
      </c>
      <c r="AU20" s="123">
        <f t="shared" si="3"/>
        <v>0</v>
      </c>
      <c r="AV20" s="125">
        <f>IF(A20&lt;&gt;"",(('life table -مفروضات و نرخ ها'!$M$5*(((AN20)^(1/'life table -مفروضات و نرخ ها'!$M$5))-1))/((1-AO20)*((AN20)^(1/'life table -مفروضات و نرخ ها'!$M$5)))-1),0)</f>
        <v>0</v>
      </c>
      <c r="AW20" s="123" t="str">
        <f>IF(A20&lt;&gt;"",N20*'life table -مفروضات و نرخ ها'!$O$4,"")</f>
        <v/>
      </c>
      <c r="AX20" s="123" t="str">
        <f>IF(A20&lt;&gt;"",O20*'life table -مفروضات و نرخ ها'!$U$3,"")</f>
        <v/>
      </c>
      <c r="AY20" s="123" t="str">
        <f>IF(A20&lt;&gt;"",P20*'life table -مفروضات و نرخ ها'!$U$4,"")</f>
        <v/>
      </c>
      <c r="AZ20" s="123" t="str">
        <f>IFERROR(IF(A20&lt;&gt;"",IF('life table -مفروضات و نرخ ها'!$O$8=1,('life table -مفروضات و نرخ ها'!$Y$3*T20),IF('life table -مفروضات و نرخ ها'!$O$8=2,('life table -مفروضات و نرخ ها'!$Y$4*T20),IF('life table -مفروضات و نرخ ها'!$O$8=3,('life table -مفروضات و نرخ ها'!$Y$5*T20),IF('life table -مفروضات و نرخ ها'!$O$8=4,('life table -مفروضات و نرخ ها'!$Y$6*T20),('life table -مفروضات و نرخ ها'!$Y$7*T20))))),""),"")</f>
        <v/>
      </c>
      <c r="BA20" s="123" t="str">
        <f>IFERROR(IF(A20&lt;&gt;"",IF('life table -مفروضات و نرخ ها'!$S$10=1,('life table -مفروضات و نرخ ها'!$Y$3*U20),IF('life table -مفروضات و نرخ ها'!$S$10=2,('life table -مفروضات و نرخ ها'!$Y$4*U20),IF('life table -مفروضات و نرخ ها'!$S$10=3,('life table -مفروضات و نرخ ها'!$Y$5*U20),IF('life table -مفروضات و نرخ ها'!$S$10=4,('life table -مفروضات و نرخ ها'!$Y$6*U20),('life table -مفروضات و نرخ ها'!$Y$7*U20))))),""),"")</f>
        <v/>
      </c>
      <c r="BB20" s="123" t="str">
        <f>IFERROR(IF(A20&lt;&gt;"",IF('life table -مفروضات و نرخ ها'!$S$11=1,('life table -مفروضات و نرخ ها'!$Y$3*V20),IF('life table -مفروضات و نرخ ها'!$S$11=2,('life table -مفروضات و نرخ ها'!$Y$4*V20),IF('life table -مفروضات و نرخ ها'!$S$11=3,('life table -مفروضات و نرخ ها'!$Y$5*V20),IF('life table -مفروضات و نرخ ها'!$S$11=4,('life table -مفروضات و نرخ ها'!$Y$6*V20),('life table -مفروضات و نرخ ها'!$Y$7*V20))))),""),"")</f>
        <v/>
      </c>
      <c r="BC20" s="123" t="str">
        <f>IFERROR(IF(A20&lt;&gt;"",IF('life table -مفروضات و نرخ ها'!$O$8=1,('life table -مفروضات و نرخ ها'!$Z$3*W20),IF('life table -مفروضات و نرخ ها'!$O$8=2,('life table -مفروضات و نرخ ها'!$Z$4*W20),IF('life table -مفروضات و نرخ ها'!$O$8=3,('life table -مفروضات و نرخ ها'!$Z$5*W20),IF('life table -مفروضات و نرخ ها'!$O$8=4,('life table -مفروضات و نرخ ها'!$Z$6*W20),('life table -مفروضات و نرخ ها'!$Z$7*W20))))),""),"")</f>
        <v/>
      </c>
      <c r="BD20" s="123" t="str">
        <f>IFERROR(IF(A20&lt;&gt;"",IF('life table -مفروضات و نرخ ها'!$S$10=1,('life table -مفروضات و نرخ ها'!$Z$3*X20),IF('life table -مفروضات و نرخ ها'!$S$10=2,('life table -مفروضات و نرخ ها'!$Z$4*X20),IF('life table -مفروضات و نرخ ها'!$S$10=3,('life table -مفروضات و نرخ ها'!$Z$5*X20),IF('life table -مفروضات و نرخ ها'!$S$10=4,('life table -مفروضات و نرخ ها'!$Z$6*X20),('life table -مفروضات و نرخ ها'!$Z$7*X20))))),""),"")</f>
        <v/>
      </c>
      <c r="BE20" s="123" t="str">
        <f>IFERROR(IF(A20&lt;&gt;"",IF('life table -مفروضات و نرخ ها'!$S$11=1,('life table -مفروضات و نرخ ها'!$Z$3*Y20),IF('life table -مفروضات و نرخ ها'!$S$11=2,('life table -مفروضات و نرخ ها'!$Z$4*Y20),IF('life table -مفروضات و نرخ ها'!$S$11=3,('life table -مفروضات و نرخ ها'!$Z$5*Y20),IF('life table -مفروضات و نرخ ها'!$S$11=4,('life table -مفروضات و نرخ ها'!$Z$6*Y20),('life table -مفروضات و نرخ ها'!$Z$7*Y20))))),""),"")</f>
        <v/>
      </c>
      <c r="BF20" s="123" t="str">
        <f>IFERROR(IF(A20&lt;&gt;"",IF('life table -مفروضات و نرخ ها'!$O$8=1,('life table -مفروضات و نرخ ها'!$AA$3*Z20),IF('life table -مفروضات و نرخ ها'!$O$8=2,('life table -مفروضات و نرخ ها'!$AA$4*Z20),IF('life table -مفروضات و نرخ ها'!$O$8=3,('life table -مفروضات و نرخ ها'!$AA$5*Z20),IF('life table -مفروضات و نرخ ها'!$O$8=4,('life table -مفروضات و نرخ ها'!$AA$6*Z20),('life table -مفروضات و نرخ ها'!$AA$7*Z20))))),""),"")</f>
        <v/>
      </c>
      <c r="BG20" s="123" t="str">
        <f>IFERROR(IF(A20&lt;&gt;"",IF('life table -مفروضات و نرخ ها'!$S$10=1,('life table -مفروضات و نرخ ها'!$AA$3*AA20),IF('life table -مفروضات و نرخ ها'!$S$10=2,('life table -مفروضات و نرخ ها'!$AA$4*AA20),IF('life table -مفروضات و نرخ ها'!$S$10=3,('life table -مفروضات و نرخ ها'!$AA$5*AA20),IF('life table -مفروضات و نرخ ها'!$S$10=4,('life table -مفروضات و نرخ ها'!$AA$6*AA20),('life table -مفروضات و نرخ ها'!$AA$7*AA20))))),""),"")</f>
        <v/>
      </c>
      <c r="BH20" s="123" t="str">
        <f>IFERROR(IF(B20&lt;&gt;"",IF('life table -مفروضات و نرخ ها'!$S$11=1,('life table -مفروضات و نرخ ها'!$AA$3*AB20),IF('life table -مفروضات و نرخ ها'!$S$11=2,('life table -مفروضات و نرخ ها'!$AA$4*AB20),IF('life table -مفروضات و نرخ ها'!$S$11=3,('life table -مفروضات و نرخ ها'!$AA$5*AB20),IF('life table -مفروضات و نرخ ها'!$S$11=4,('life table -مفروضات و نرخ ها'!$AA$6*AB20),('life table -مفروضات و نرخ ها'!$AA$7*AB20))))),""),"")</f>
        <v/>
      </c>
      <c r="BI20" s="123" t="str">
        <f>IF(A20&lt;&gt;"",(T20*'life table -مفروضات و نرخ ها'!$Y$3+W20*'life table -مفروضات و نرخ ها'!$Z$3+Z20*'life table -مفروضات و نرخ ها'!$AA$3)*'ورود اطلاعات'!$D$22+(U20*'life table -مفروضات و نرخ ها'!$Y$3+X20*'life table -مفروضات و نرخ ها'!$Z$3+AA20*'life table -مفروضات و نرخ ها'!$AA$3)*'ورود اطلاعات'!$F$17+(V20*'life table -مفروضات و نرخ ها'!$Y$3+Y20*'life table -مفروضات و نرخ ها'!$Z$3+AB20*'life table -مفروضات و نرخ ها'!$AA$3)*('ورود اطلاعات'!$H$17),"")</f>
        <v/>
      </c>
      <c r="BJ20" s="123">
        <f>IFERROR(IF($B$4+A20='ورود اطلاعات'!$B$8+محاسبات!$B$4,0,IF('ورود اطلاعات'!$B$11="بلی",IF(AND(B20&lt;18,B20&gt;60),0,IF(AND('ورود اطلاعات'!$D$20="دارد",'ورود اطلاعات'!$B$9=0),(G20+AZ20+BA20+BB20+BC20+BD20+BE20+BF20+BG20+BH20+BP20+BQ20+BR20+BI20)/K20)*VLOOKUP(B20,'life table -مفروضات و نرخ ها'!AF:AG,2,0))*(1+'ورود اطلاعات'!$D$22+'ورود اطلاعات'!$D$5),0)),0)</f>
        <v>0</v>
      </c>
      <c r="BK20" s="123">
        <f>IFERROR(IF($B$4+A20='ورود اطلاعات'!$B$8+محاسبات!$B$4,0,IF('ورود اطلاعات'!$B$11="بلی",IF(AND(B20&lt;18,B20&gt;60),0,IF(AND('ورود اطلاعات'!$D$20="دارد",'ورود اطلاعات'!$B$9=1),(G20)/K20)*VLOOKUP(B20,'life table -مفروضات و نرخ ها'!AF:AG,2,0))*(1+'ورود اطلاعات'!$D$22+'ورود اطلاعات'!$D$5),0)),0)</f>
        <v>0</v>
      </c>
      <c r="BL20" s="123">
        <f>IFERROR(IF($E$4+A20='ورود اطلاعات'!$B$8+محاسبات!$E$4,0,IF('ورود اطلاعات'!$B$9=0,IF('ورود اطلاعات'!$B$11="خیر",IF('ورود اطلاعات'!$D$20="دارد",IF('ورود اطلاعات'!$D$21="بیمه گذار",IF(AND(E20&lt;18,E20&gt;60),0,(((G20+AZ20+BA20+BB20+BC20+BD20+BE20+BF20+BG20+BH20+BP20+BQ20+BR20+BI20)/K20)*VLOOKUP(E20,'life table -مفروضات و نرخ ها'!AF:AG,2,0)*(1+'ورود اطلاعات'!$D$24+'ورود اطلاعات'!$D$23))),0),0),0),0)),0)</f>
        <v>0</v>
      </c>
      <c r="BM20" s="123">
        <f>IFERROR(IF($B$4+A20='ورود اطلاعات'!$B$8+$B$4,0,IF('ورود اطلاعات'!$B$9=0,IF('ورود اطلاعات'!$B$11="خیر",IF('ورود اطلاعات'!$D$20="دارد",IF('ورود اطلاعات'!$D$21="بیمه شده اصلی",IF(AND(B20&lt;18,B20&gt;60),0,(((G20+AZ20+BA20+BB20+BC20+BD20+BE20+BF20+BG20+BH20+BP20+BQ20+BR20+BI20)/K20)*VLOOKUP(B20,'life table -مفروضات و نرخ ها'!AF:AG,2,0)*(1+'ورود اطلاعات'!$D$22+'ورود اطلاعات'!$D$5))),0),0),0),0)),0)</f>
        <v>0</v>
      </c>
      <c r="BN20" s="123">
        <f>IFERROR(IF($E$4+A20='ورود اطلاعات'!$B$8+$E$4,0,IF('ورود اطلاعات'!$B$9=1,IF('ورود اطلاعات'!$B$11="خیر",IF('ورود اطلاعات'!$D$20="دارد",IF('ورود اطلاعات'!$D$21="بیمه گذار",IF(AND(E20&lt;18,E20&gt;60),0,((G20/K20)*VLOOKUP(E20,'life table -مفروضات و نرخ ها'!AF:AG,2,0)*(1+'ورود اطلاعات'!$D$24+'ورود اطلاعات'!$D$23))),0),0),0))),0)</f>
        <v>0</v>
      </c>
      <c r="BO20" s="123">
        <f>IFERROR(IF($B$4+A20='ورود اطلاعات'!$B$8+$B$4,0,IF('ورود اطلاعات'!$B$9=1,IF('ورود اطلاعات'!$B$11="خیر",IF('ورود اطلاعات'!$D$20="دارد",IF('ورود اطلاعات'!$D$21="بیمه شده اصلی",IF(AND(B20&lt;18,B20&gt;60),0,((G20/K20)*VLOOKUP(B20,'life table -مفروضات و نرخ ها'!AF:AG,2,0)*(1+'ورود اطلاعات'!$D$22+'ورود اطلاعات'!$D$5))),0),0),0),0)),0)</f>
        <v>0</v>
      </c>
      <c r="BP20" s="123">
        <f>IFERROR(IF('ورود اطلاعات'!$D$16=5,(VLOOKUP(محاسبات!B20,'life table -مفروضات و نرخ ها'!AC:AD,2,0)*محاسبات!AC20)/1000000,(VLOOKUP(محاسبات!B20,'life table -مفروضات و نرخ ها'!AC:AE,3,0)*محاسبات!AC20)/1000000)*(1+'ورود اطلاعات'!$D$5),0)</f>
        <v>0</v>
      </c>
      <c r="BQ20" s="123">
        <f>IFERROR(IF('ورود اطلاعات'!$F$16=5,(VLOOKUP(C20,'life table -مفروضات و نرخ ها'!AC:AD,2,0)*AD20)/1000000,(VLOOKUP(C20,'life table -مفروضات و نرخ ها'!AC:AE,3,0)*محاسبات!AD20)/1000000)*(1+'ورود اطلاعات'!$F$5),0)</f>
        <v>0</v>
      </c>
      <c r="BR20" s="123">
        <f>IFERROR(IF('ورود اطلاعات'!$H$16=5,(VLOOKUP(D20,'life table -مفروضات و نرخ ها'!AC:AD,2,0)*AE20)/1000000,(VLOOKUP(D20,'life table -مفروضات و نرخ ها'!AC:AE,3,0)*AE20)/1000000)*(1+'ورود اطلاعات'!$H$5),0)</f>
        <v>0</v>
      </c>
      <c r="BS20" s="123" t="b">
        <f>IF(A20&lt;&gt;"",IF('ورود اطلاعات'!$B$9=1,IF('ورود اطلاعات'!$B$11="بلی",IF(AND(18&lt;=B20,B20&lt;=60),AG20*(VLOOKUP('life table -مفروضات و نرخ ها'!$O$3+A19,'life table -مفروضات و نرخ ها'!$A$3:$D$103,4,0))*(1+'ورود اطلاعات'!$D$5),0),0),0))</f>
        <v>0</v>
      </c>
      <c r="BT20" s="123" t="b">
        <f>IFERROR(IF(A20&lt;&gt;"",IF('ورود اطلاعات'!$B$9=1,IF('ورود اطلاعات'!$B$11="خیر",IF('ورود اطلاعات'!$D$21="بیمه شده اصلی",(محاسبات!AF20*VLOOKUP(محاسبات!B20,'life table -مفروضات و نرخ ها'!A:D,4,0)*(1+'ورود اطلاعات'!$D$5)),IF('ورود اطلاعات'!$D$21="بیمه گذار",(محاسبات!AF20*VLOOKUP(محاسبات!E20,'life table -مفروضات و نرخ ها'!A:D,4,0)*(1+'ورود اطلاعات'!$D$23)),0))))),0)</f>
        <v>0</v>
      </c>
      <c r="BU20" s="123" t="b">
        <f>IFERROR(IF(A20&lt;&gt;"",IF('ورود اطلاعات'!$B$9=0,IF('ورود اطلاعات'!$B$11="خیر",IF('ورود اطلاعات'!$D$21="بیمه شده اصلی",(محاسبات!AH20*VLOOKUP(محاسبات!B20,'life table -مفروضات و نرخ ها'!A:D,4,0)*(1+'ورود اطلاعات'!$D$5)),IF('ورود اطلاعات'!$D$21="بیمه گذار",(محاسبات!AH20*VLOOKUP(محاسبات!E20,'life table -مفروضات و نرخ ها'!A:D,4,0)*(1+'ورود اطلاعات'!$D$23)),0))))),0)</f>
        <v>0</v>
      </c>
      <c r="BV20" s="123" t="b">
        <f>IF(A20&lt;&gt;"",IF('ورود اطلاعات'!$B$9=0,IF('ورود اطلاعات'!$B$11="بلی",IF(AND(18&lt;=B20,B20&lt;=60),AI20*(VLOOKUP('life table -مفروضات و نرخ ها'!$O$3+A19,'life table -مفروضات و نرخ ها'!$A$3:$D$103,4,0))*(1+'ورود اطلاعات'!$D$5),0),0),0))</f>
        <v>0</v>
      </c>
      <c r="BW20" s="123" t="str">
        <f>IFERROR(IF(A20&lt;&gt;"",'life table -مفروضات و نرخ ها'!$Q$11*BK20,""),0)</f>
        <v/>
      </c>
      <c r="BX20" s="123" t="str">
        <f>IFERROR(IF(A20&lt;&gt;"",'life table -مفروضات و نرخ ها'!$Q$11*(BO20+BN20),""),0)</f>
        <v/>
      </c>
      <c r="BY20" s="123">
        <f>IFERROR(IF(A20&lt;&gt;"",BJ20*'life table -مفروضات و نرخ ها'!$Q$11,0),"")</f>
        <v>0</v>
      </c>
      <c r="BZ20" s="123">
        <f>IFERROR(IF(A20&lt;&gt;"",(BM20+BL20)*'life table -مفروضات و نرخ ها'!$Q$11,0),0)</f>
        <v>0</v>
      </c>
      <c r="CA20" s="123">
        <f>IF(A20&lt;&gt;"",AZ20+BC20+BF20+BJ20+BK20+BL20+BM20+BN20+BO20+BP20+BS20+BT20+BU20+BV20+BW20+BX20+BY20+BZ20+'ورود اطلاعات'!$D$22*(محاسبات!T20*'life table -مفروضات و نرخ ها'!$Y$3+محاسبات!W20*'life table -مفروضات و نرخ ها'!$Z$3+محاسبات!Z20*'life table -مفروضات و نرخ ها'!$AA$3),0)</f>
        <v>0</v>
      </c>
      <c r="CB20" s="123">
        <f>IF(A20&lt;&gt;"",BA20+BD20+BG20+BQ20+'ورود اطلاعات'!$F$17*(محاسبات!U20*'life table -مفروضات و نرخ ها'!$Y$3+محاسبات!X20*'life table -مفروضات و نرخ ها'!$Z$3+محاسبات!AA20*'life table -مفروضات و نرخ ها'!$AA$3),0)</f>
        <v>0</v>
      </c>
      <c r="CC20" s="123" t="str">
        <f>IF(A20&lt;&gt;"",BB20+BE20+BH20+BR20+'ورود اطلاعات'!$H$17*(محاسبات!V20*'life table -مفروضات و نرخ ها'!$Y$3+محاسبات!Y20*'life table -مفروضات و نرخ ها'!$Z$3+محاسبات!AB20*'life table -مفروضات و نرخ ها'!$AA$3),"")</f>
        <v/>
      </c>
      <c r="CD20" s="123" t="str">
        <f>IF(B20&lt;&gt;"",'life table -مفروضات و نرخ ها'!$Q$8*(N20+P20+O20+AQ20+AR20+AS20+AT20+AW20+AX20+AY20+AZ20+BA20+BL20+BN20+BO20+BB20+BC20+BD20+BE20+BF20+BG20+BH20+BP20+BQ20+BR20+BJ20+BK20+BM20+BS20+BT20+BU20+BV20+BW20+BX20+BY20+BZ20+AU20),"")</f>
        <v/>
      </c>
      <c r="CE20" s="123" t="str">
        <f>IF(B20&lt;&gt;"",'life table -مفروضات و نرخ ها'!$Q$9*(N20+P20+O20+AQ20+AR20+AS20+AT20+AW20+AX20+AY20+AZ20+BA20+BL20+BN20+BO20+BB20+BC20+BD20+BE20+BF20+BG20+BH20+BP20+BQ20+BR20+BJ20+BK20+BM20+BS20+BT20+BU20+BV20+BW20+BX20+BY20+BZ20+AU20),"")</f>
        <v/>
      </c>
      <c r="CF20" s="123" t="str">
        <f>IF(A20&lt;&gt;"",(CF19*(1+L20)+(I20/'life table -مفروضات و نرخ ها'!$M$5)*L20*((1+L20)^(1/'life table -مفروضات و نرخ ها'!$M$5))/(((1+L20)^(1/'life table -مفروضات و نرخ ها'!$M$5))-1)),"")</f>
        <v/>
      </c>
      <c r="CG20" s="123" t="str">
        <f t="shared" si="14"/>
        <v/>
      </c>
      <c r="CH20" s="123" t="str">
        <f t="shared" si="11"/>
        <v/>
      </c>
      <c r="CI20" s="123" t="str">
        <f t="shared" si="12"/>
        <v/>
      </c>
      <c r="CJ20" s="123" t="str">
        <f t="shared" si="4"/>
        <v/>
      </c>
      <c r="CK20" s="121">
        <f>'ورود اطلاعات'!$D$19*محاسبات!G19</f>
        <v>0</v>
      </c>
      <c r="CL20" s="126">
        <f t="shared" si="5"/>
        <v>0</v>
      </c>
      <c r="CM20" s="123" t="str">
        <f>IF(A20&lt;&gt;"",(CM19*(1+$CO$1)+(I20/'life table -مفروضات و نرخ ها'!$M$5)*$CO$1*((1+$CO$1)^(1/'life table -مفروضات و نرخ ها'!$M$5))/(((1+$CO$1)^(1/'life table -مفروضات و نرخ ها'!$M$5))-1)),"")</f>
        <v/>
      </c>
      <c r="CN20" s="123" t="str">
        <f t="shared" si="9"/>
        <v/>
      </c>
    </row>
    <row r="21" spans="1:92" ht="19.5" x14ac:dyDescent="0.25">
      <c r="A21" s="95" t="str">
        <f t="shared" si="10"/>
        <v/>
      </c>
      <c r="B21" s="122" t="str">
        <f>IFERROR(IF(A20+$B$4&gt;81,"",IF($B$4+'life table -مفروضات و نرخ ها'!A20&lt;$B$4+'life table -مفروضات و نرخ ها'!$I$5,$B$4+'life table -مفروضات و نرخ ها'!A20,"")),"")</f>
        <v/>
      </c>
      <c r="C21" s="122" t="str">
        <f>IFERROR(IF(B21&lt;&gt;"",IF(A20+$C$4&gt;81,"",IF($C$4+'life table -مفروضات و نرخ ها'!A20&lt;$C$4+'life table -مفروضات و نرخ ها'!$I$5,$C$4+'life table -مفروضات و نرخ ها'!A20,"")),""),"")</f>
        <v/>
      </c>
      <c r="D21" s="122" t="str">
        <f>IFERROR(IF(B21&lt;&gt;"",IF(A20+$D$4&gt;81,"",IF($D$4+'life table -مفروضات و نرخ ها'!A20&lt;$D$4+'life table -مفروضات و نرخ ها'!$I$5,$D$4+'life table -مفروضات و نرخ ها'!A20,"")),""),"")</f>
        <v/>
      </c>
      <c r="E21" s="122" t="str">
        <f>IF(B21&lt;&gt;"",IF('life table -مفروضات و نرخ ها'!$K$4&lt;&gt; 0,IF($E$4+'life table -مفروضات و نرخ ها'!A20&lt;$E$4+'life table -مفروضات و نرخ ها'!$I$5,$E$4+'life table -مفروضات و نرخ ها'!A20,"")),"")</f>
        <v/>
      </c>
      <c r="F21" s="123"/>
      <c r="G21" s="123">
        <f>IF(A21&lt;&gt;"",IF('life table -مفروضات و نرخ ها'!$I$7&lt;&gt; "يكجا",G20*(1+'life table -مفروضات و نرخ ها'!$I$4),0),0)</f>
        <v>0</v>
      </c>
      <c r="H21" s="123">
        <f>IFERROR(IF(A21&lt;&gt;"",IF('life table -مفروضات و نرخ ها'!$O$11=1,(G21/K21)-(CA21+CB21+CC21),(G21/K21)),0),0)</f>
        <v>0</v>
      </c>
      <c r="I21" s="123" t="str">
        <f t="shared" si="0"/>
        <v/>
      </c>
      <c r="J21" s="123" t="str">
        <f>IF(A21&lt;&gt;"",IF(A21=1,'life table -مفروضات و نرخ ها'!$M$6,0),"")</f>
        <v/>
      </c>
      <c r="K21" s="124">
        <v>1</v>
      </c>
      <c r="L21" s="124" t="str">
        <f t="shared" si="13"/>
        <v/>
      </c>
      <c r="M21" s="124">
        <f t="shared" si="6"/>
        <v>0.28649999999999998</v>
      </c>
      <c r="N21" s="123">
        <f>IF(B21&lt;&gt;"",S21*(VLOOKUP('life table -مفروضات و نرخ ها'!$O$3+A20,'life table -مفروضات و نرخ ها'!$A$3:$D$103,4)*(1/(1+L21)^0.5)),0)</f>
        <v>0</v>
      </c>
      <c r="O21" s="123">
        <f>IFERROR(IF(C21&lt;&gt;"",R21*(VLOOKUP('life table -مفروضات و نرخ ها'!$S$3+A20,'life table -مفروضات و نرخ ها'!$A$3:$D$103,4)*(1/(1+L21)^0.5)),0),"")</f>
        <v>0</v>
      </c>
      <c r="P21" s="123">
        <f>IFERROR(IF(D21&lt;&gt;"",Q21*(VLOOKUP('life table -مفروضات و نرخ ها'!$S$4+A20,'life table -مفروضات و نرخ ها'!$A$3:$D$103,4)*(1/(1+L21)^0.5)),0),"")</f>
        <v>0</v>
      </c>
      <c r="Q21" s="123">
        <f>IF(D21&lt;&gt;"",IF((Q20*(1+'life table -مفروضات و نرخ ها'!$M$4))&gt;='life table -مفروضات و نرخ ها'!$I$10,'life table -مفروضات و نرخ ها'!$I$10,(Q20*(1+'life table -مفروضات و نرخ ها'!$M$4))),0)</f>
        <v>0</v>
      </c>
      <c r="R21" s="123">
        <f>IF(C21&lt;&gt;"",IF((R20*(1+'life table -مفروضات و نرخ ها'!$M$4))&gt;='life table -مفروضات و نرخ ها'!$I$10,'life table -مفروضات و نرخ ها'!$I$10,(R20*(1+'life table -مفروضات و نرخ ها'!$M$4))),0)</f>
        <v>0</v>
      </c>
      <c r="S21" s="123">
        <f>IF(A21&lt;&gt;"",IF((S20*(1+'life table -مفروضات و نرخ ها'!$M$4))&gt;='life table -مفروضات و نرخ ها'!$I$10,'life table -مفروضات و نرخ ها'!$I$10,(S20*(1+'life table -مفروضات و نرخ ها'!$M$4))),0)</f>
        <v>0</v>
      </c>
      <c r="T21" s="123">
        <f>IF(A21&lt;&gt;"",IF(S21*'ورود اطلاعات'!$D$7&lt;='life table -مفروضات و نرخ ها'!$M$10,S21*'ورود اطلاعات'!$D$7,'life table -مفروضات و نرخ ها'!$M$10),0)</f>
        <v>0</v>
      </c>
      <c r="U21" s="123">
        <f>IF(A21&lt;&gt;"",IF(R21*'ورود اطلاعات'!$F$7&lt;='life table -مفروضات و نرخ ها'!$M$10,R21*'ورود اطلاعات'!$F$7,'life table -مفروضات و نرخ ها'!$M$10),0)</f>
        <v>0</v>
      </c>
      <c r="V21" s="123">
        <f>IF(A21&lt;&gt;"",IF(Q21*'ورود اطلاعات'!$H$7&lt;='life table -مفروضات و نرخ ها'!$M$10,Q21*'ورود اطلاعات'!$H$7,'life table -مفروضات و نرخ ها'!$M$10),0)</f>
        <v>0</v>
      </c>
      <c r="W21" s="123" t="str">
        <f>IF(A21&lt;&gt;"",IF(W20*(1+'life table -مفروضات و نرخ ها'!$M$4)&lt;'life table -مفروضات و نرخ ها'!$I$11,W20*(1+'life table -مفروضات و نرخ ها'!$M$4),'life table -مفروضات و نرخ ها'!$I$11),"")</f>
        <v/>
      </c>
      <c r="X21" s="123">
        <f>IF(C21&lt;&gt;"",IF(X20*(1+'life table -مفروضات و نرخ ها'!$M$4)&lt;'life table -مفروضات و نرخ ها'!$I$11,X20*(1+'life table -مفروضات و نرخ ها'!$M$4),'life table -مفروضات و نرخ ها'!$I$11),0)</f>
        <v>0</v>
      </c>
      <c r="Y21" s="123">
        <f>IF(D21&lt;&gt;"",IF(Y20*(1+'life table -مفروضات و نرخ ها'!$M$4)&lt;'life table -مفروضات و نرخ ها'!$I$11,Y20*(1+'life table -مفروضات و نرخ ها'!$M$4),'life table -مفروضات و نرخ ها'!$I$11),0)</f>
        <v>0</v>
      </c>
      <c r="Z21" s="123">
        <f>IF(A21&lt;&gt;"",IF(Z20*(1+'life table -مفروضات و نرخ ها'!$M$4)&lt;'life table -مفروضات و نرخ ها'!$M$11,Z20*(1+'life table -مفروضات و نرخ ها'!$M$4),'life table -مفروضات و نرخ ها'!$M$11),0)</f>
        <v>0</v>
      </c>
      <c r="AA21" s="123">
        <f>IF(C21&lt;&gt;"",IF(AA20*(1+'life table -مفروضات و نرخ ها'!$M$4)&lt;'life table -مفروضات و نرخ ها'!$M$11,AA20*(1+'life table -مفروضات و نرخ ها'!$M$4),'life table -مفروضات و نرخ ها'!$M$11),0)</f>
        <v>0</v>
      </c>
      <c r="AB21" s="123">
        <f>IF(D21&lt;&gt;"",IF(AB20*(1+'life table -مفروضات و نرخ ها'!$M$4)&lt;'life table -مفروضات و نرخ ها'!$M$11,AB20*(1+'life table -مفروضات و نرخ ها'!$M$4),'life table -مفروضات و نرخ ها'!$M$11),0)</f>
        <v>0</v>
      </c>
      <c r="AC21" s="123">
        <f>IF(B21&gt;60,0,IF('ورود اطلاعات'!$D$14="ندارد",0,MIN(S21*'ورود اطلاعات'!$D$14,'life table -مفروضات و نرخ ها'!$O$10)))</f>
        <v>0</v>
      </c>
      <c r="AD21" s="123">
        <f>IF(C21&gt;60,0,IF('ورود اطلاعات'!$F$14="ندارد",0,MIN(R21*'ورود اطلاعات'!$F$14,'life table -مفروضات و نرخ ها'!$O$10)))</f>
        <v>0</v>
      </c>
      <c r="AE21" s="123">
        <f>IF(D21&gt;60,0,IF('ورود اطلاعات'!$H$14="ندارد",0,MIN(Q21*'ورود اطلاعات'!$H$14,'life table -مفروضات و نرخ ها'!$O$10)))</f>
        <v>0</v>
      </c>
      <c r="AF21" s="123">
        <f>IFERROR(IF(A21&lt;&gt;"",IF(AND('ورود اطلاعات'!$D$21="بیمه گذار",18&lt;=E21,E21&lt;=60),(AF20*AN20-AK20),IF(AND('ورود اطلاعات'!$D$21="بیمه شده اصلی",18&lt;=B21,B21&lt;=60),(AF20*AN20-AK20),0)),0),0)</f>
        <v>0</v>
      </c>
      <c r="AG21" s="123">
        <f t="shared" si="7"/>
        <v>0</v>
      </c>
      <c r="AH21" s="123">
        <f>IF(A21&lt;&gt;"",IF(AND('ورود اطلاعات'!$D$21="بیمه گذار",18&lt;=E21,E21&lt;=60),(AH20*AN20-AJ20),IF(AND('ورود اطلاعات'!$D$21="بیمه شده اصلی",18&lt;=B21,B21&lt;=60),(AH20*AN20-AJ20),0)),0)</f>
        <v>0</v>
      </c>
      <c r="AI21" s="123">
        <f t="shared" si="8"/>
        <v>0</v>
      </c>
      <c r="AJ21" s="123">
        <f>IFERROR(IF(A21&lt;&gt;"",IF('life table -مفروضات و نرخ ها'!$O$6="دارد",IF('life table -مفروضات و نرخ ها'!$O$11=0,IF(AND('life table -مفروضات و نرخ ها'!$K$5="خیر",'ورود اطلاعات'!$D$21="بیمه گذار"),(G22+AZ22+BA22+BB22+BC22+BD22+BE22+BF22+BG22+BH22+BI22+BP22+BQ22+BR22),IF(AND('life table -مفروضات و نرخ ها'!$K$5="خیر",'ورود اطلاعات'!$D$21="بیمه شده اصلی"),(G22+CB22+CC22),0)),0),0),0),0)</f>
        <v>0</v>
      </c>
      <c r="AK21" s="123">
        <f>IF(A21&lt;&gt;"",IF('life table -مفروضات و نرخ ها'!$O$6="دارد",IF('ورود اطلاعات'!$B$9=1,IF('ورود اطلاعات'!$B$11="خیر",G22,0),0),0),0)</f>
        <v>0</v>
      </c>
      <c r="AL21" s="123">
        <f>IF(A21&lt;&gt;"",IF('life table -مفروضات و نرخ ها'!$O$6="دارد",IF('life table -مفروضات و نرخ ها'!$O$11=1,IF('life table -مفروضات و نرخ ها'!$K$5="بلی",G22,0),0),0),0)</f>
        <v>0</v>
      </c>
      <c r="AM21" s="123" t="str">
        <f>IFERROR(IF(A21&lt;&gt;"",IF('life table -مفروضات و نرخ ها'!$O$6="دارد",IF('life table -مفروضات و نرخ ها'!$O$11=0,IF('life table -مفروضات و نرخ ها'!$K$5="بلی",(G22+CB22+CC22),0),0),0),""),0)</f>
        <v/>
      </c>
      <c r="AN21" s="124" t="str">
        <f t="shared" si="1"/>
        <v/>
      </c>
      <c r="AO21" s="124" t="str">
        <f t="shared" si="2"/>
        <v/>
      </c>
      <c r="AP21" s="124" t="str">
        <f>IF(A21&lt;&gt;"",PRODUCT($AO$4:AO21),"")</f>
        <v/>
      </c>
      <c r="AQ21" s="123">
        <f>کارمزد!N21</f>
        <v>0</v>
      </c>
      <c r="AR21" s="123">
        <f>IF(A21&lt;6,('life table -مفروضات و نرخ ها'!$Q$4/5)*$S$4,0)</f>
        <v>0</v>
      </c>
      <c r="AS21" s="123" t="str">
        <f>IFERROR(IF(A21&lt;&gt;"",'life table -مفروضات و نرخ ها'!$Q$6*H21,""),"")</f>
        <v/>
      </c>
      <c r="AT21" s="123" t="str">
        <f>IF(A21&lt;&gt;"",'life table -مفروضات و نرخ ها'!$Q$7*H21,"")</f>
        <v/>
      </c>
      <c r="AU21" s="123">
        <f t="shared" si="3"/>
        <v>0</v>
      </c>
      <c r="AV21" s="125">
        <f>IF(A21&lt;&gt;"",(('life table -مفروضات و نرخ ها'!$M$5*(((AN21)^(1/'life table -مفروضات و نرخ ها'!$M$5))-1))/((1-AO21)*((AN21)^(1/'life table -مفروضات و نرخ ها'!$M$5)))-1),0)</f>
        <v>0</v>
      </c>
      <c r="AW21" s="123" t="str">
        <f>IF(A21&lt;&gt;"",N21*'life table -مفروضات و نرخ ها'!$O$4,"")</f>
        <v/>
      </c>
      <c r="AX21" s="123" t="str">
        <f>IF(A21&lt;&gt;"",O21*'life table -مفروضات و نرخ ها'!$U$3,"")</f>
        <v/>
      </c>
      <c r="AY21" s="123" t="str">
        <f>IF(A21&lt;&gt;"",P21*'life table -مفروضات و نرخ ها'!$U$4,"")</f>
        <v/>
      </c>
      <c r="AZ21" s="123" t="str">
        <f>IFERROR(IF(A21&lt;&gt;"",IF('life table -مفروضات و نرخ ها'!$O$8=1,('life table -مفروضات و نرخ ها'!$Y$3*T21),IF('life table -مفروضات و نرخ ها'!$O$8=2,('life table -مفروضات و نرخ ها'!$Y$4*T21),IF('life table -مفروضات و نرخ ها'!$O$8=3,('life table -مفروضات و نرخ ها'!$Y$5*T21),IF('life table -مفروضات و نرخ ها'!$O$8=4,('life table -مفروضات و نرخ ها'!$Y$6*T21),('life table -مفروضات و نرخ ها'!$Y$7*T21))))),""),"")</f>
        <v/>
      </c>
      <c r="BA21" s="123" t="str">
        <f>IFERROR(IF(A21&lt;&gt;"",IF('life table -مفروضات و نرخ ها'!$S$10=1,('life table -مفروضات و نرخ ها'!$Y$3*U21),IF('life table -مفروضات و نرخ ها'!$S$10=2,('life table -مفروضات و نرخ ها'!$Y$4*U21),IF('life table -مفروضات و نرخ ها'!$S$10=3,('life table -مفروضات و نرخ ها'!$Y$5*U21),IF('life table -مفروضات و نرخ ها'!$S$10=4,('life table -مفروضات و نرخ ها'!$Y$6*U21),('life table -مفروضات و نرخ ها'!$Y$7*U21))))),""),"")</f>
        <v/>
      </c>
      <c r="BB21" s="123" t="str">
        <f>IFERROR(IF(A21&lt;&gt;"",IF('life table -مفروضات و نرخ ها'!$S$11=1,('life table -مفروضات و نرخ ها'!$Y$3*V21),IF('life table -مفروضات و نرخ ها'!$S$11=2,('life table -مفروضات و نرخ ها'!$Y$4*V21),IF('life table -مفروضات و نرخ ها'!$S$11=3,('life table -مفروضات و نرخ ها'!$Y$5*V21),IF('life table -مفروضات و نرخ ها'!$S$11=4,('life table -مفروضات و نرخ ها'!$Y$6*V21),('life table -مفروضات و نرخ ها'!$Y$7*V21))))),""),"")</f>
        <v/>
      </c>
      <c r="BC21" s="123" t="str">
        <f>IFERROR(IF(A21&lt;&gt;"",IF('life table -مفروضات و نرخ ها'!$O$8=1,('life table -مفروضات و نرخ ها'!$Z$3*W21),IF('life table -مفروضات و نرخ ها'!$O$8=2,('life table -مفروضات و نرخ ها'!$Z$4*W21),IF('life table -مفروضات و نرخ ها'!$O$8=3,('life table -مفروضات و نرخ ها'!$Z$5*W21),IF('life table -مفروضات و نرخ ها'!$O$8=4,('life table -مفروضات و نرخ ها'!$Z$6*W21),('life table -مفروضات و نرخ ها'!$Z$7*W21))))),""),"")</f>
        <v/>
      </c>
      <c r="BD21" s="123" t="str">
        <f>IFERROR(IF(A21&lt;&gt;"",IF('life table -مفروضات و نرخ ها'!$S$10=1,('life table -مفروضات و نرخ ها'!$Z$3*X21),IF('life table -مفروضات و نرخ ها'!$S$10=2,('life table -مفروضات و نرخ ها'!$Z$4*X21),IF('life table -مفروضات و نرخ ها'!$S$10=3,('life table -مفروضات و نرخ ها'!$Z$5*X21),IF('life table -مفروضات و نرخ ها'!$S$10=4,('life table -مفروضات و نرخ ها'!$Z$6*X21),('life table -مفروضات و نرخ ها'!$Z$7*X21))))),""),"")</f>
        <v/>
      </c>
      <c r="BE21" s="123" t="str">
        <f>IFERROR(IF(A21&lt;&gt;"",IF('life table -مفروضات و نرخ ها'!$S$11=1,('life table -مفروضات و نرخ ها'!$Z$3*Y21),IF('life table -مفروضات و نرخ ها'!$S$11=2,('life table -مفروضات و نرخ ها'!$Z$4*Y21),IF('life table -مفروضات و نرخ ها'!$S$11=3,('life table -مفروضات و نرخ ها'!$Z$5*Y21),IF('life table -مفروضات و نرخ ها'!$S$11=4,('life table -مفروضات و نرخ ها'!$Z$6*Y21),('life table -مفروضات و نرخ ها'!$Z$7*Y21))))),""),"")</f>
        <v/>
      </c>
      <c r="BF21" s="123" t="str">
        <f>IFERROR(IF(A21&lt;&gt;"",IF('life table -مفروضات و نرخ ها'!$O$8=1,('life table -مفروضات و نرخ ها'!$AA$3*Z21),IF('life table -مفروضات و نرخ ها'!$O$8=2,('life table -مفروضات و نرخ ها'!$AA$4*Z21),IF('life table -مفروضات و نرخ ها'!$O$8=3,('life table -مفروضات و نرخ ها'!$AA$5*Z21),IF('life table -مفروضات و نرخ ها'!$O$8=4,('life table -مفروضات و نرخ ها'!$AA$6*Z21),('life table -مفروضات و نرخ ها'!$AA$7*Z21))))),""),"")</f>
        <v/>
      </c>
      <c r="BG21" s="123" t="str">
        <f>IFERROR(IF(A21&lt;&gt;"",IF('life table -مفروضات و نرخ ها'!$S$10=1,('life table -مفروضات و نرخ ها'!$AA$3*AA21),IF('life table -مفروضات و نرخ ها'!$S$10=2,('life table -مفروضات و نرخ ها'!$AA$4*AA21),IF('life table -مفروضات و نرخ ها'!$S$10=3,('life table -مفروضات و نرخ ها'!$AA$5*AA21),IF('life table -مفروضات و نرخ ها'!$S$10=4,('life table -مفروضات و نرخ ها'!$AA$6*AA21),('life table -مفروضات و نرخ ها'!$AA$7*AA21))))),""),"")</f>
        <v/>
      </c>
      <c r="BH21" s="123" t="str">
        <f>IFERROR(IF(B21&lt;&gt;"",IF('life table -مفروضات و نرخ ها'!$S$11=1,('life table -مفروضات و نرخ ها'!$AA$3*AB21),IF('life table -مفروضات و نرخ ها'!$S$11=2,('life table -مفروضات و نرخ ها'!$AA$4*AB21),IF('life table -مفروضات و نرخ ها'!$S$11=3,('life table -مفروضات و نرخ ها'!$AA$5*AB21),IF('life table -مفروضات و نرخ ها'!$S$11=4,('life table -مفروضات و نرخ ها'!$AA$6*AB21),('life table -مفروضات و نرخ ها'!$AA$7*AB21))))),""),"")</f>
        <v/>
      </c>
      <c r="BI21" s="123" t="str">
        <f>IF(A21&lt;&gt;"",(T21*'life table -مفروضات و نرخ ها'!$Y$3+W21*'life table -مفروضات و نرخ ها'!$Z$3+Z21*'life table -مفروضات و نرخ ها'!$AA$3)*'ورود اطلاعات'!$D$22+(U21*'life table -مفروضات و نرخ ها'!$Y$3+X21*'life table -مفروضات و نرخ ها'!$Z$3+AA21*'life table -مفروضات و نرخ ها'!$AA$3)*'ورود اطلاعات'!$F$17+(V21*'life table -مفروضات و نرخ ها'!$Y$3+Y21*'life table -مفروضات و نرخ ها'!$Z$3+AB21*'life table -مفروضات و نرخ ها'!$AA$3)*('ورود اطلاعات'!$H$17),"")</f>
        <v/>
      </c>
      <c r="BJ21" s="123">
        <f>IFERROR(IF($B$4+A21='ورود اطلاعات'!$B$8+محاسبات!$B$4,0,IF('ورود اطلاعات'!$B$11="بلی",IF(AND(B21&lt;18,B21&gt;60),0,IF(AND('ورود اطلاعات'!$D$20="دارد",'ورود اطلاعات'!$B$9=0),(G21+AZ21+BA21+BB21+BC21+BD21+BE21+BF21+BG21+BH21+BP21+BQ21+BR21+BI21)/K21)*VLOOKUP(B21,'life table -مفروضات و نرخ ها'!AF:AG,2,0))*(1+'ورود اطلاعات'!$D$22+'ورود اطلاعات'!$D$5),0)),0)</f>
        <v>0</v>
      </c>
      <c r="BK21" s="123">
        <f>IFERROR(IF($B$4+A21='ورود اطلاعات'!$B$8+محاسبات!$B$4,0,IF('ورود اطلاعات'!$B$11="بلی",IF(AND(B21&lt;18,B21&gt;60),0,IF(AND('ورود اطلاعات'!$D$20="دارد",'ورود اطلاعات'!$B$9=1),(G21)/K21)*VLOOKUP(B21,'life table -مفروضات و نرخ ها'!AF:AG,2,0))*(1+'ورود اطلاعات'!$D$22+'ورود اطلاعات'!$D$5),0)),0)</f>
        <v>0</v>
      </c>
      <c r="BL21" s="123">
        <f>IFERROR(IF($E$4+A21='ورود اطلاعات'!$B$8+محاسبات!$E$4,0,IF('ورود اطلاعات'!$B$9=0,IF('ورود اطلاعات'!$B$11="خیر",IF('ورود اطلاعات'!$D$20="دارد",IF('ورود اطلاعات'!$D$21="بیمه گذار",IF(AND(E21&lt;18,E21&gt;60),0,(((G21+AZ21+BA21+BB21+BC21+BD21+BE21+BF21+BG21+BH21+BP21+BQ21+BR21+BI21)/K21)*VLOOKUP(E21,'life table -مفروضات و نرخ ها'!AF:AG,2,0)*(1+'ورود اطلاعات'!$D$24+'ورود اطلاعات'!$D$23))),0),0),0),0)),0)</f>
        <v>0</v>
      </c>
      <c r="BM21" s="123">
        <f>IFERROR(IF($B$4+A21='ورود اطلاعات'!$B$8+$B$4,0,IF('ورود اطلاعات'!$B$9=0,IF('ورود اطلاعات'!$B$11="خیر",IF('ورود اطلاعات'!$D$20="دارد",IF('ورود اطلاعات'!$D$21="بیمه شده اصلی",IF(AND(B21&lt;18,B21&gt;60),0,(((G21+AZ21+BA21+BB21+BC21+BD21+BE21+BF21+BG21+BH21+BP21+BQ21+BR21+BI21)/K21)*VLOOKUP(B21,'life table -مفروضات و نرخ ها'!AF:AG,2,0)*(1+'ورود اطلاعات'!$D$22+'ورود اطلاعات'!$D$5))),0),0),0),0)),0)</f>
        <v>0</v>
      </c>
      <c r="BN21" s="123">
        <f>IFERROR(IF($E$4+A21='ورود اطلاعات'!$B$8+$E$4,0,IF('ورود اطلاعات'!$B$9=1,IF('ورود اطلاعات'!$B$11="خیر",IF('ورود اطلاعات'!$D$20="دارد",IF('ورود اطلاعات'!$D$21="بیمه گذار",IF(AND(E21&lt;18,E21&gt;60),0,((G21/K21)*VLOOKUP(E21,'life table -مفروضات و نرخ ها'!AF:AG,2,0)*(1+'ورود اطلاعات'!$D$24+'ورود اطلاعات'!$D$23))),0),0),0))),0)</f>
        <v>0</v>
      </c>
      <c r="BO21" s="123">
        <f>IFERROR(IF($B$4+A21='ورود اطلاعات'!$B$8+$B$4,0,IF('ورود اطلاعات'!$B$9=1,IF('ورود اطلاعات'!$B$11="خیر",IF('ورود اطلاعات'!$D$20="دارد",IF('ورود اطلاعات'!$D$21="بیمه شده اصلی",IF(AND(B21&lt;18,B21&gt;60),0,((G21/K21)*VLOOKUP(B21,'life table -مفروضات و نرخ ها'!AF:AG,2,0)*(1+'ورود اطلاعات'!$D$22+'ورود اطلاعات'!$D$5))),0),0),0),0)),0)</f>
        <v>0</v>
      </c>
      <c r="BP21" s="123">
        <f>IFERROR(IF('ورود اطلاعات'!$D$16=5,(VLOOKUP(محاسبات!B21,'life table -مفروضات و نرخ ها'!AC:AD,2,0)*محاسبات!AC21)/1000000,(VLOOKUP(محاسبات!B21,'life table -مفروضات و نرخ ها'!AC:AE,3,0)*محاسبات!AC21)/1000000)*(1+'ورود اطلاعات'!$D$5),0)</f>
        <v>0</v>
      </c>
      <c r="BQ21" s="123">
        <f>IFERROR(IF('ورود اطلاعات'!$F$16=5,(VLOOKUP(C21,'life table -مفروضات و نرخ ها'!AC:AD,2,0)*AD21)/1000000,(VLOOKUP(C21,'life table -مفروضات و نرخ ها'!AC:AE,3,0)*محاسبات!AD21)/1000000)*(1+'ورود اطلاعات'!$F$5),0)</f>
        <v>0</v>
      </c>
      <c r="BR21" s="123">
        <f>IFERROR(IF('ورود اطلاعات'!$H$16=5,(VLOOKUP(D21,'life table -مفروضات و نرخ ها'!AC:AD,2,0)*AE21)/1000000,(VLOOKUP(D21,'life table -مفروضات و نرخ ها'!AC:AE,3,0)*AE21)/1000000)*(1+'ورود اطلاعات'!$H$5),0)</f>
        <v>0</v>
      </c>
      <c r="BS21" s="123" t="b">
        <f>IF(A21&lt;&gt;"",IF('ورود اطلاعات'!$B$9=1,IF('ورود اطلاعات'!$B$11="بلی",IF(AND(18&lt;=B21,B21&lt;=60),AG21*(VLOOKUP('life table -مفروضات و نرخ ها'!$O$3+A20,'life table -مفروضات و نرخ ها'!$A$3:$D$103,4,0))*(1+'ورود اطلاعات'!$D$5),0),0),0))</f>
        <v>0</v>
      </c>
      <c r="BT21" s="123" t="b">
        <f>IFERROR(IF(A21&lt;&gt;"",IF('ورود اطلاعات'!$B$9=1,IF('ورود اطلاعات'!$B$11="خیر",IF('ورود اطلاعات'!$D$21="بیمه شده اصلی",(محاسبات!AF21*VLOOKUP(محاسبات!B21,'life table -مفروضات و نرخ ها'!A:D,4,0)*(1+'ورود اطلاعات'!$D$5)),IF('ورود اطلاعات'!$D$21="بیمه گذار",(محاسبات!AF21*VLOOKUP(محاسبات!E21,'life table -مفروضات و نرخ ها'!A:D,4,0)*(1+'ورود اطلاعات'!$D$23)),0))))),0)</f>
        <v>0</v>
      </c>
      <c r="BU21" s="123" t="b">
        <f>IFERROR(IF(A21&lt;&gt;"",IF('ورود اطلاعات'!$B$9=0,IF('ورود اطلاعات'!$B$11="خیر",IF('ورود اطلاعات'!$D$21="بیمه شده اصلی",(محاسبات!AH21*VLOOKUP(محاسبات!B21,'life table -مفروضات و نرخ ها'!A:D,4,0)*(1+'ورود اطلاعات'!$D$5)),IF('ورود اطلاعات'!$D$21="بیمه گذار",(محاسبات!AH21*VLOOKUP(محاسبات!E21,'life table -مفروضات و نرخ ها'!A:D,4,0)*(1+'ورود اطلاعات'!$D$23)),0))))),0)</f>
        <v>0</v>
      </c>
      <c r="BV21" s="123" t="b">
        <f>IF(A21&lt;&gt;"",IF('ورود اطلاعات'!$B$9=0,IF('ورود اطلاعات'!$B$11="بلی",IF(AND(18&lt;=B21,B21&lt;=60),AI21*(VLOOKUP('life table -مفروضات و نرخ ها'!$O$3+A20,'life table -مفروضات و نرخ ها'!$A$3:$D$103,4,0))*(1+'ورود اطلاعات'!$D$5),0),0),0))</f>
        <v>0</v>
      </c>
      <c r="BW21" s="123" t="str">
        <f>IFERROR(IF(A21&lt;&gt;"",'life table -مفروضات و نرخ ها'!$Q$11*BK21,""),0)</f>
        <v/>
      </c>
      <c r="BX21" s="123" t="str">
        <f>IFERROR(IF(A21&lt;&gt;"",'life table -مفروضات و نرخ ها'!$Q$11*(BO21+BN21),""),0)</f>
        <v/>
      </c>
      <c r="BY21" s="123">
        <f>IFERROR(IF(A21&lt;&gt;"",BJ21*'life table -مفروضات و نرخ ها'!$Q$11,0),"")</f>
        <v>0</v>
      </c>
      <c r="BZ21" s="123">
        <f>IFERROR(IF(A21&lt;&gt;"",(BM21+BL21)*'life table -مفروضات و نرخ ها'!$Q$11,0),0)</f>
        <v>0</v>
      </c>
      <c r="CA21" s="123">
        <f>IF(A21&lt;&gt;"",AZ21+BC21+BF21+BJ21+BK21+BL21+BM21+BN21+BO21+BP21+BS21+BT21+BU21+BV21+BW21+BX21+BY21+BZ21+'ورود اطلاعات'!$D$22*(محاسبات!T21*'life table -مفروضات و نرخ ها'!$Y$3+محاسبات!W21*'life table -مفروضات و نرخ ها'!$Z$3+محاسبات!Z21*'life table -مفروضات و نرخ ها'!$AA$3),0)</f>
        <v>0</v>
      </c>
      <c r="CB21" s="123">
        <f>IF(A21&lt;&gt;"",BA21+BD21+BG21+BQ21+'ورود اطلاعات'!$F$17*(محاسبات!U21*'life table -مفروضات و نرخ ها'!$Y$3+محاسبات!X21*'life table -مفروضات و نرخ ها'!$Z$3+محاسبات!AA21*'life table -مفروضات و نرخ ها'!$AA$3),0)</f>
        <v>0</v>
      </c>
      <c r="CC21" s="123" t="str">
        <f>IF(A21&lt;&gt;"",BB21+BE21+BH21+BR21+'ورود اطلاعات'!$H$17*(محاسبات!V21*'life table -مفروضات و نرخ ها'!$Y$3+محاسبات!Y21*'life table -مفروضات و نرخ ها'!$Z$3+محاسبات!AB21*'life table -مفروضات و نرخ ها'!$AA$3),"")</f>
        <v/>
      </c>
      <c r="CD21" s="123" t="str">
        <f>IF(B21&lt;&gt;"",'life table -مفروضات و نرخ ها'!$Q$8*(N21+P21+O21+AQ21+AR21+AS21+AT21+AW21+AX21+AY21+AZ21+BA21+BL21+BN21+BO21+BB21+BC21+BD21+BE21+BF21+BG21+BH21+BP21+BQ21+BR21+BJ21+BK21+BM21+BS21+BT21+BU21+BV21+BW21+BX21+BY21+BZ21+AU21),"")</f>
        <v/>
      </c>
      <c r="CE21" s="123" t="str">
        <f>IF(B21&lt;&gt;"",'life table -مفروضات و نرخ ها'!$Q$9*(N21+P21+O21+AQ21+AR21+AS21+AT21+AW21+AX21+AY21+AZ21+BA21+BL21+BN21+BO21+BB21+BC21+BD21+BE21+BF21+BG21+BH21+BP21+BQ21+BR21+BJ21+BK21+BM21+BS21+BT21+BU21+BV21+BW21+BX21+BY21+BZ21+AU21),"")</f>
        <v/>
      </c>
      <c r="CF21" s="123" t="str">
        <f>IF(A21&lt;&gt;"",(CF20*(1+L21)+(I21/'life table -مفروضات و نرخ ها'!$M$5)*L21*((1+L21)^(1/'life table -مفروضات و نرخ ها'!$M$5))/(((1+L21)^(1/'life table -مفروضات و نرخ ها'!$M$5))-1)),"")</f>
        <v/>
      </c>
      <c r="CG21" s="123" t="str">
        <f t="shared" si="14"/>
        <v/>
      </c>
      <c r="CH21" s="123" t="str">
        <f t="shared" si="11"/>
        <v/>
      </c>
      <c r="CI21" s="123" t="str">
        <f t="shared" si="12"/>
        <v/>
      </c>
      <c r="CJ21" s="123" t="str">
        <f t="shared" si="4"/>
        <v/>
      </c>
      <c r="CK21" s="121">
        <f>'ورود اطلاعات'!$D$19*محاسبات!G20</f>
        <v>0</v>
      </c>
      <c r="CL21" s="126">
        <f t="shared" si="5"/>
        <v>0</v>
      </c>
      <c r="CM21" s="123" t="str">
        <f>IF(A21&lt;&gt;"",(CM20*(1+$CO$1)+(I21/'life table -مفروضات و نرخ ها'!$M$5)*$CO$1*((1+$CO$1)^(1/'life table -مفروضات و نرخ ها'!$M$5))/(((1+$CO$1)^(1/'life table -مفروضات و نرخ ها'!$M$5))-1)),"")</f>
        <v/>
      </c>
      <c r="CN21" s="123" t="str">
        <f t="shared" si="9"/>
        <v/>
      </c>
    </row>
    <row r="22" spans="1:92" ht="19.5" x14ac:dyDescent="0.25">
      <c r="A22" s="95" t="str">
        <f t="shared" si="10"/>
        <v/>
      </c>
      <c r="B22" s="122" t="str">
        <f>IFERROR(IF(A21+$B$4&gt;81,"",IF($B$4+'life table -مفروضات و نرخ ها'!A21&lt;$B$4+'life table -مفروضات و نرخ ها'!$I$5,$B$4+'life table -مفروضات و نرخ ها'!A21,"")),"")</f>
        <v/>
      </c>
      <c r="C22" s="122" t="str">
        <f>IFERROR(IF(B22&lt;&gt;"",IF(A21+$C$4&gt;81,"",IF($C$4+'life table -مفروضات و نرخ ها'!A21&lt;$C$4+'life table -مفروضات و نرخ ها'!$I$5,$C$4+'life table -مفروضات و نرخ ها'!A21,"")),""),"")</f>
        <v/>
      </c>
      <c r="D22" s="122" t="str">
        <f>IFERROR(IF(B22&lt;&gt;"",IF(A21+$D$4&gt;81,"",IF($D$4+'life table -مفروضات و نرخ ها'!A21&lt;$D$4+'life table -مفروضات و نرخ ها'!$I$5,$D$4+'life table -مفروضات و نرخ ها'!A21,"")),""),"")</f>
        <v/>
      </c>
      <c r="E22" s="122" t="str">
        <f>IF(B22&lt;&gt;"",IF('life table -مفروضات و نرخ ها'!$K$4&lt;&gt; 0,IF($E$4+'life table -مفروضات و نرخ ها'!A21&lt;$E$4+'life table -مفروضات و نرخ ها'!$I$5,$E$4+'life table -مفروضات و نرخ ها'!A21,"")),"")</f>
        <v/>
      </c>
      <c r="F22" s="123"/>
      <c r="G22" s="123">
        <f>IF(A22&lt;&gt;"",IF('life table -مفروضات و نرخ ها'!$I$7&lt;&gt; "يكجا",G21*(1+'life table -مفروضات و نرخ ها'!$I$4),0),0)</f>
        <v>0</v>
      </c>
      <c r="H22" s="123">
        <f>IFERROR(IF(A22&lt;&gt;"",IF('life table -مفروضات و نرخ ها'!$O$11=1,(G22/K22)-(CA22+CB22+CC22),(G22/K22)),0),0)</f>
        <v>0</v>
      </c>
      <c r="I22" s="123" t="str">
        <f t="shared" si="0"/>
        <v/>
      </c>
      <c r="J22" s="123" t="str">
        <f>IF(A22&lt;&gt;"",IF(A22=1,'life table -مفروضات و نرخ ها'!$M$6,0),"")</f>
        <v/>
      </c>
      <c r="K22" s="124">
        <v>1</v>
      </c>
      <c r="L22" s="124" t="str">
        <f t="shared" si="13"/>
        <v/>
      </c>
      <c r="M22" s="124">
        <f t="shared" si="6"/>
        <v>0.28649999999999998</v>
      </c>
      <c r="N22" s="123">
        <f>IF(B22&lt;&gt;"",S22*(VLOOKUP('life table -مفروضات و نرخ ها'!$O$3+A21,'life table -مفروضات و نرخ ها'!$A$3:$D$103,4)*(1/(1+L22)^0.5)),0)</f>
        <v>0</v>
      </c>
      <c r="O22" s="123">
        <f>IFERROR(IF(C22&lt;&gt;"",R22*(VLOOKUP('life table -مفروضات و نرخ ها'!$S$3+A21,'life table -مفروضات و نرخ ها'!$A$3:$D$103,4)*(1/(1+L22)^0.5)),0),"")</f>
        <v>0</v>
      </c>
      <c r="P22" s="123">
        <f>IFERROR(IF(D22&lt;&gt;"",Q22*(VLOOKUP('life table -مفروضات و نرخ ها'!$S$4+A21,'life table -مفروضات و نرخ ها'!$A$3:$D$103,4)*(1/(1+L22)^0.5)),0),"")</f>
        <v>0</v>
      </c>
      <c r="Q22" s="123">
        <f>IF(D22&lt;&gt;"",IF((Q21*(1+'life table -مفروضات و نرخ ها'!$M$4))&gt;='life table -مفروضات و نرخ ها'!$I$10,'life table -مفروضات و نرخ ها'!$I$10,(Q21*(1+'life table -مفروضات و نرخ ها'!$M$4))),0)</f>
        <v>0</v>
      </c>
      <c r="R22" s="123">
        <f>IF(C22&lt;&gt;"",IF((R21*(1+'life table -مفروضات و نرخ ها'!$M$4))&gt;='life table -مفروضات و نرخ ها'!$I$10,'life table -مفروضات و نرخ ها'!$I$10,(R21*(1+'life table -مفروضات و نرخ ها'!$M$4))),0)</f>
        <v>0</v>
      </c>
      <c r="S22" s="123">
        <f>IF(A22&lt;&gt;"",IF((S21*(1+'life table -مفروضات و نرخ ها'!$M$4))&gt;='life table -مفروضات و نرخ ها'!$I$10,'life table -مفروضات و نرخ ها'!$I$10,(S21*(1+'life table -مفروضات و نرخ ها'!$M$4))),0)</f>
        <v>0</v>
      </c>
      <c r="T22" s="123">
        <f>IF(A22&lt;&gt;"",IF(S22*'ورود اطلاعات'!$D$7&lt;='life table -مفروضات و نرخ ها'!$M$10,S22*'ورود اطلاعات'!$D$7,'life table -مفروضات و نرخ ها'!$M$10),0)</f>
        <v>0</v>
      </c>
      <c r="U22" s="123">
        <f>IF(A22&lt;&gt;"",IF(R22*'ورود اطلاعات'!$F$7&lt;='life table -مفروضات و نرخ ها'!$M$10,R22*'ورود اطلاعات'!$F$7,'life table -مفروضات و نرخ ها'!$M$10),0)</f>
        <v>0</v>
      </c>
      <c r="V22" s="123">
        <f>IF(A22&lt;&gt;"",IF(Q22*'ورود اطلاعات'!$H$7&lt;='life table -مفروضات و نرخ ها'!$M$10,Q22*'ورود اطلاعات'!$H$7,'life table -مفروضات و نرخ ها'!$M$10),0)</f>
        <v>0</v>
      </c>
      <c r="W22" s="123" t="str">
        <f>IF(A22&lt;&gt;"",IF(W21*(1+'life table -مفروضات و نرخ ها'!$M$4)&lt;'life table -مفروضات و نرخ ها'!$I$11,W21*(1+'life table -مفروضات و نرخ ها'!$M$4),'life table -مفروضات و نرخ ها'!$I$11),"")</f>
        <v/>
      </c>
      <c r="X22" s="123">
        <f>IF(C22&lt;&gt;"",IF(X21*(1+'life table -مفروضات و نرخ ها'!$M$4)&lt;'life table -مفروضات و نرخ ها'!$I$11,X21*(1+'life table -مفروضات و نرخ ها'!$M$4),'life table -مفروضات و نرخ ها'!$I$11),0)</f>
        <v>0</v>
      </c>
      <c r="Y22" s="123">
        <f>IF(D22&lt;&gt;"",IF(Y21*(1+'life table -مفروضات و نرخ ها'!$M$4)&lt;'life table -مفروضات و نرخ ها'!$I$11,Y21*(1+'life table -مفروضات و نرخ ها'!$M$4),'life table -مفروضات و نرخ ها'!$I$11),0)</f>
        <v>0</v>
      </c>
      <c r="Z22" s="123">
        <f>IF(A22&lt;&gt;"",IF(Z21*(1+'life table -مفروضات و نرخ ها'!$M$4)&lt;'life table -مفروضات و نرخ ها'!$M$11,Z21*(1+'life table -مفروضات و نرخ ها'!$M$4),'life table -مفروضات و نرخ ها'!$M$11),0)</f>
        <v>0</v>
      </c>
      <c r="AA22" s="123">
        <f>IF(C22&lt;&gt;"",IF(AA21*(1+'life table -مفروضات و نرخ ها'!$M$4)&lt;'life table -مفروضات و نرخ ها'!$M$11,AA21*(1+'life table -مفروضات و نرخ ها'!$M$4),'life table -مفروضات و نرخ ها'!$M$11),0)</f>
        <v>0</v>
      </c>
      <c r="AB22" s="123">
        <f>IF(D22&lt;&gt;"",IF(AB21*(1+'life table -مفروضات و نرخ ها'!$M$4)&lt;'life table -مفروضات و نرخ ها'!$M$11,AB21*(1+'life table -مفروضات و نرخ ها'!$M$4),'life table -مفروضات و نرخ ها'!$M$11),0)</f>
        <v>0</v>
      </c>
      <c r="AC22" s="123">
        <f>IF(B22&gt;60,0,IF('ورود اطلاعات'!$D$14="ندارد",0,MIN(S22*'ورود اطلاعات'!$D$14,'life table -مفروضات و نرخ ها'!$O$10)))</f>
        <v>0</v>
      </c>
      <c r="AD22" s="123">
        <f>IF(C22&gt;60,0,IF('ورود اطلاعات'!$F$14="ندارد",0,MIN(R22*'ورود اطلاعات'!$F$14,'life table -مفروضات و نرخ ها'!$O$10)))</f>
        <v>0</v>
      </c>
      <c r="AE22" s="123">
        <f>IF(D22&gt;60,0,IF('ورود اطلاعات'!$H$14="ندارد",0,MIN(Q22*'ورود اطلاعات'!$H$14,'life table -مفروضات و نرخ ها'!$O$10)))</f>
        <v>0</v>
      </c>
      <c r="AF22" s="123">
        <f>IFERROR(IF(A22&lt;&gt;"",IF(AND('ورود اطلاعات'!$D$21="بیمه گذار",18&lt;=E22,E22&lt;=60),(AF21*AN21-AK21),IF(AND('ورود اطلاعات'!$D$21="بیمه شده اصلی",18&lt;=B22,B22&lt;=60),(AF21*AN21-AK21),0)),0),0)</f>
        <v>0</v>
      </c>
      <c r="AG22" s="123">
        <f t="shared" si="7"/>
        <v>0</v>
      </c>
      <c r="AH22" s="123">
        <f>IF(A22&lt;&gt;"",IF(AND('ورود اطلاعات'!$D$21="بیمه گذار",18&lt;=E22,E22&lt;=60),(AH21*AN21-AJ21),IF(AND('ورود اطلاعات'!$D$21="بیمه شده اصلی",18&lt;=B22,B22&lt;=60),(AH21*AN21-AJ21),0)),0)</f>
        <v>0</v>
      </c>
      <c r="AI22" s="123">
        <f t="shared" si="8"/>
        <v>0</v>
      </c>
      <c r="AJ22" s="123">
        <f>IFERROR(IF(A22&lt;&gt;"",IF('life table -مفروضات و نرخ ها'!$O$6="دارد",IF('life table -مفروضات و نرخ ها'!$O$11=0,IF(AND('life table -مفروضات و نرخ ها'!$K$5="خیر",'ورود اطلاعات'!$D$21="بیمه گذار"),(G23+AZ23+BA23+BB23+BC23+BD23+BE23+BF23+BG23+BH23+BI23+BP23+BQ23+BR23),IF(AND('life table -مفروضات و نرخ ها'!$K$5="خیر",'ورود اطلاعات'!$D$21="بیمه شده اصلی"),(G23+CB23+CC23),0)),0),0),0),0)</f>
        <v>0</v>
      </c>
      <c r="AK22" s="123">
        <f>IF(A22&lt;&gt;"",IF('life table -مفروضات و نرخ ها'!$O$6="دارد",IF('ورود اطلاعات'!$B$9=1,IF('ورود اطلاعات'!$B$11="خیر",G23,0),0),0),0)</f>
        <v>0</v>
      </c>
      <c r="AL22" s="123">
        <f>IF(A22&lt;&gt;"",IF('life table -مفروضات و نرخ ها'!$O$6="دارد",IF('life table -مفروضات و نرخ ها'!$O$11=1,IF('life table -مفروضات و نرخ ها'!$K$5="بلی",G23,0),0),0),0)</f>
        <v>0</v>
      </c>
      <c r="AM22" s="123" t="str">
        <f>IFERROR(IF(A22&lt;&gt;"",IF('life table -مفروضات و نرخ ها'!$O$6="دارد",IF('life table -مفروضات و نرخ ها'!$O$11=0,IF('life table -مفروضات و نرخ ها'!$K$5="بلی",(G23+CB23+CC23),0),0),0),""),0)</f>
        <v/>
      </c>
      <c r="AN22" s="124" t="str">
        <f t="shared" si="1"/>
        <v/>
      </c>
      <c r="AO22" s="124" t="str">
        <f t="shared" si="2"/>
        <v/>
      </c>
      <c r="AP22" s="124" t="str">
        <f>IF(A22&lt;&gt;"",PRODUCT($AO$4:AO22),"")</f>
        <v/>
      </c>
      <c r="AQ22" s="123">
        <f>کارمزد!N22</f>
        <v>0</v>
      </c>
      <c r="AR22" s="123">
        <f>IF(A22&lt;6,('life table -مفروضات و نرخ ها'!$Q$4/5)*$S$4,0)</f>
        <v>0</v>
      </c>
      <c r="AS22" s="123" t="str">
        <f>IFERROR(IF(A22&lt;&gt;"",'life table -مفروضات و نرخ ها'!$Q$6*H22,""),"")</f>
        <v/>
      </c>
      <c r="AT22" s="123" t="str">
        <f>IF(A22&lt;&gt;"",'life table -مفروضات و نرخ ها'!$Q$7*H22,"")</f>
        <v/>
      </c>
      <c r="AU22" s="123">
        <f t="shared" si="3"/>
        <v>0</v>
      </c>
      <c r="AV22" s="125">
        <f>IF(A22&lt;&gt;"",(('life table -مفروضات و نرخ ها'!$M$5*(((AN22)^(1/'life table -مفروضات و نرخ ها'!$M$5))-1))/((1-AO22)*((AN22)^(1/'life table -مفروضات و نرخ ها'!$M$5)))-1),0)</f>
        <v>0</v>
      </c>
      <c r="AW22" s="123" t="str">
        <f>IF(A22&lt;&gt;"",N22*'life table -مفروضات و نرخ ها'!$O$4,"")</f>
        <v/>
      </c>
      <c r="AX22" s="123" t="str">
        <f>IF(A22&lt;&gt;"",O22*'life table -مفروضات و نرخ ها'!$U$3,"")</f>
        <v/>
      </c>
      <c r="AY22" s="123" t="str">
        <f>IF(A22&lt;&gt;"",P22*'life table -مفروضات و نرخ ها'!$U$4,"")</f>
        <v/>
      </c>
      <c r="AZ22" s="123" t="str">
        <f>IFERROR(IF(A22&lt;&gt;"",IF('life table -مفروضات و نرخ ها'!$O$8=1,('life table -مفروضات و نرخ ها'!$Y$3*T22),IF('life table -مفروضات و نرخ ها'!$O$8=2,('life table -مفروضات و نرخ ها'!$Y$4*T22),IF('life table -مفروضات و نرخ ها'!$O$8=3,('life table -مفروضات و نرخ ها'!$Y$5*T22),IF('life table -مفروضات و نرخ ها'!$O$8=4,('life table -مفروضات و نرخ ها'!$Y$6*T22),('life table -مفروضات و نرخ ها'!$Y$7*T22))))),""),"")</f>
        <v/>
      </c>
      <c r="BA22" s="123" t="str">
        <f>IFERROR(IF(A22&lt;&gt;"",IF('life table -مفروضات و نرخ ها'!$S$10=1,('life table -مفروضات و نرخ ها'!$Y$3*U22),IF('life table -مفروضات و نرخ ها'!$S$10=2,('life table -مفروضات و نرخ ها'!$Y$4*U22),IF('life table -مفروضات و نرخ ها'!$S$10=3,('life table -مفروضات و نرخ ها'!$Y$5*U22),IF('life table -مفروضات و نرخ ها'!$S$10=4,('life table -مفروضات و نرخ ها'!$Y$6*U22),('life table -مفروضات و نرخ ها'!$Y$7*U22))))),""),"")</f>
        <v/>
      </c>
      <c r="BB22" s="123" t="str">
        <f>IFERROR(IF(A22&lt;&gt;"",IF('life table -مفروضات و نرخ ها'!$S$11=1,('life table -مفروضات و نرخ ها'!$Y$3*V22),IF('life table -مفروضات و نرخ ها'!$S$11=2,('life table -مفروضات و نرخ ها'!$Y$4*V22),IF('life table -مفروضات و نرخ ها'!$S$11=3,('life table -مفروضات و نرخ ها'!$Y$5*V22),IF('life table -مفروضات و نرخ ها'!$S$11=4,('life table -مفروضات و نرخ ها'!$Y$6*V22),('life table -مفروضات و نرخ ها'!$Y$7*V22))))),""),"")</f>
        <v/>
      </c>
      <c r="BC22" s="123" t="str">
        <f>IFERROR(IF(A22&lt;&gt;"",IF('life table -مفروضات و نرخ ها'!$O$8=1,('life table -مفروضات و نرخ ها'!$Z$3*W22),IF('life table -مفروضات و نرخ ها'!$O$8=2,('life table -مفروضات و نرخ ها'!$Z$4*W22),IF('life table -مفروضات و نرخ ها'!$O$8=3,('life table -مفروضات و نرخ ها'!$Z$5*W22),IF('life table -مفروضات و نرخ ها'!$O$8=4,('life table -مفروضات و نرخ ها'!$Z$6*W22),('life table -مفروضات و نرخ ها'!$Z$7*W22))))),""),"")</f>
        <v/>
      </c>
      <c r="BD22" s="123" t="str">
        <f>IFERROR(IF(A22&lt;&gt;"",IF('life table -مفروضات و نرخ ها'!$S$10=1,('life table -مفروضات و نرخ ها'!$Z$3*X22),IF('life table -مفروضات و نرخ ها'!$S$10=2,('life table -مفروضات و نرخ ها'!$Z$4*X22),IF('life table -مفروضات و نرخ ها'!$S$10=3,('life table -مفروضات و نرخ ها'!$Z$5*X22),IF('life table -مفروضات و نرخ ها'!$S$10=4,('life table -مفروضات و نرخ ها'!$Z$6*X22),('life table -مفروضات و نرخ ها'!$Z$7*X22))))),""),"")</f>
        <v/>
      </c>
      <c r="BE22" s="123" t="str">
        <f>IFERROR(IF(A22&lt;&gt;"",IF('life table -مفروضات و نرخ ها'!$S$11=1,('life table -مفروضات و نرخ ها'!$Z$3*Y22),IF('life table -مفروضات و نرخ ها'!$S$11=2,('life table -مفروضات و نرخ ها'!$Z$4*Y22),IF('life table -مفروضات و نرخ ها'!$S$11=3,('life table -مفروضات و نرخ ها'!$Z$5*Y22),IF('life table -مفروضات و نرخ ها'!$S$11=4,('life table -مفروضات و نرخ ها'!$Z$6*Y22),('life table -مفروضات و نرخ ها'!$Z$7*Y22))))),""),"")</f>
        <v/>
      </c>
      <c r="BF22" s="123" t="str">
        <f>IFERROR(IF(A22&lt;&gt;"",IF('life table -مفروضات و نرخ ها'!$O$8=1,('life table -مفروضات و نرخ ها'!$AA$3*Z22),IF('life table -مفروضات و نرخ ها'!$O$8=2,('life table -مفروضات و نرخ ها'!$AA$4*Z22),IF('life table -مفروضات و نرخ ها'!$O$8=3,('life table -مفروضات و نرخ ها'!$AA$5*Z22),IF('life table -مفروضات و نرخ ها'!$O$8=4,('life table -مفروضات و نرخ ها'!$AA$6*Z22),('life table -مفروضات و نرخ ها'!$AA$7*Z22))))),""),"")</f>
        <v/>
      </c>
      <c r="BG22" s="123" t="str">
        <f>IFERROR(IF(A22&lt;&gt;"",IF('life table -مفروضات و نرخ ها'!$S$10=1,('life table -مفروضات و نرخ ها'!$AA$3*AA22),IF('life table -مفروضات و نرخ ها'!$S$10=2,('life table -مفروضات و نرخ ها'!$AA$4*AA22),IF('life table -مفروضات و نرخ ها'!$S$10=3,('life table -مفروضات و نرخ ها'!$AA$5*AA22),IF('life table -مفروضات و نرخ ها'!$S$10=4,('life table -مفروضات و نرخ ها'!$AA$6*AA22),('life table -مفروضات و نرخ ها'!$AA$7*AA22))))),""),"")</f>
        <v/>
      </c>
      <c r="BH22" s="123" t="str">
        <f>IFERROR(IF(B22&lt;&gt;"",IF('life table -مفروضات و نرخ ها'!$S$11=1,('life table -مفروضات و نرخ ها'!$AA$3*AB22),IF('life table -مفروضات و نرخ ها'!$S$11=2,('life table -مفروضات و نرخ ها'!$AA$4*AB22),IF('life table -مفروضات و نرخ ها'!$S$11=3,('life table -مفروضات و نرخ ها'!$AA$5*AB22),IF('life table -مفروضات و نرخ ها'!$S$11=4,('life table -مفروضات و نرخ ها'!$AA$6*AB22),('life table -مفروضات و نرخ ها'!$AA$7*AB22))))),""),"")</f>
        <v/>
      </c>
      <c r="BI22" s="123" t="str">
        <f>IF(A22&lt;&gt;"",(T22*'life table -مفروضات و نرخ ها'!$Y$3+W22*'life table -مفروضات و نرخ ها'!$Z$3+Z22*'life table -مفروضات و نرخ ها'!$AA$3)*'ورود اطلاعات'!$D$22+(U22*'life table -مفروضات و نرخ ها'!$Y$3+X22*'life table -مفروضات و نرخ ها'!$Z$3+AA22*'life table -مفروضات و نرخ ها'!$AA$3)*'ورود اطلاعات'!$F$17+(V22*'life table -مفروضات و نرخ ها'!$Y$3+Y22*'life table -مفروضات و نرخ ها'!$Z$3+AB22*'life table -مفروضات و نرخ ها'!$AA$3)*('ورود اطلاعات'!$H$17),"")</f>
        <v/>
      </c>
      <c r="BJ22" s="123">
        <f>IFERROR(IF($B$4+A22='ورود اطلاعات'!$B$8+محاسبات!$B$4,0,IF('ورود اطلاعات'!$B$11="بلی",IF(AND(B22&lt;18,B22&gt;60),0,IF(AND('ورود اطلاعات'!$D$20="دارد",'ورود اطلاعات'!$B$9=0),(G22+AZ22+BA22+BB22+BC22+BD22+BE22+BF22+BG22+BH22+BP22+BQ22+BR22+BI22)/K22)*VLOOKUP(B22,'life table -مفروضات و نرخ ها'!AF:AG,2,0))*(1+'ورود اطلاعات'!$D$22+'ورود اطلاعات'!$D$5),0)),0)</f>
        <v>0</v>
      </c>
      <c r="BK22" s="123">
        <f>IFERROR(IF($B$4+A22='ورود اطلاعات'!$B$8+محاسبات!$B$4,0,IF('ورود اطلاعات'!$B$11="بلی",IF(AND(B22&lt;18,B22&gt;60),0,IF(AND('ورود اطلاعات'!$D$20="دارد",'ورود اطلاعات'!$B$9=1),(G22)/K22)*VLOOKUP(B22,'life table -مفروضات و نرخ ها'!AF:AG,2,0))*(1+'ورود اطلاعات'!$D$22+'ورود اطلاعات'!$D$5),0)),0)</f>
        <v>0</v>
      </c>
      <c r="BL22" s="123">
        <f>IFERROR(IF($E$4+A22='ورود اطلاعات'!$B$8+محاسبات!$E$4,0,IF('ورود اطلاعات'!$B$9=0,IF('ورود اطلاعات'!$B$11="خیر",IF('ورود اطلاعات'!$D$20="دارد",IF('ورود اطلاعات'!$D$21="بیمه گذار",IF(AND(E22&lt;18,E22&gt;60),0,(((G22+AZ22+BA22+BB22+BC22+BD22+BE22+BF22+BG22+BH22+BP22+BQ22+BR22+BI22)/K22)*VLOOKUP(E22,'life table -مفروضات و نرخ ها'!AF:AG,2,0)*(1+'ورود اطلاعات'!$D$24+'ورود اطلاعات'!$D$23))),0),0),0),0)),0)</f>
        <v>0</v>
      </c>
      <c r="BM22" s="123">
        <f>IFERROR(IF($B$4+A22='ورود اطلاعات'!$B$8+$B$4,0,IF('ورود اطلاعات'!$B$9=0,IF('ورود اطلاعات'!$B$11="خیر",IF('ورود اطلاعات'!$D$20="دارد",IF('ورود اطلاعات'!$D$21="بیمه شده اصلی",IF(AND(B22&lt;18,B22&gt;60),0,(((G22+AZ22+BA22+BB22+BC22+BD22+BE22+BF22+BG22+BH22+BP22+BQ22+BR22+BI22)/K22)*VLOOKUP(B22,'life table -مفروضات و نرخ ها'!AF:AG,2,0)*(1+'ورود اطلاعات'!$D$22+'ورود اطلاعات'!$D$5))),0),0),0),0)),0)</f>
        <v>0</v>
      </c>
      <c r="BN22" s="123">
        <f>IFERROR(IF($E$4+A22='ورود اطلاعات'!$B$8+$E$4,0,IF('ورود اطلاعات'!$B$9=1,IF('ورود اطلاعات'!$B$11="خیر",IF('ورود اطلاعات'!$D$20="دارد",IF('ورود اطلاعات'!$D$21="بیمه گذار",IF(AND(E22&lt;18,E22&gt;60),0,((G22/K22)*VLOOKUP(E22,'life table -مفروضات و نرخ ها'!AF:AG,2,0)*(1+'ورود اطلاعات'!$D$24+'ورود اطلاعات'!$D$23))),0),0),0))),0)</f>
        <v>0</v>
      </c>
      <c r="BO22" s="123">
        <f>IFERROR(IF($B$4+A22='ورود اطلاعات'!$B$8+$B$4,0,IF('ورود اطلاعات'!$B$9=1,IF('ورود اطلاعات'!$B$11="خیر",IF('ورود اطلاعات'!$D$20="دارد",IF('ورود اطلاعات'!$D$21="بیمه شده اصلی",IF(AND(B22&lt;18,B22&gt;60),0,((G22/K22)*VLOOKUP(B22,'life table -مفروضات و نرخ ها'!AF:AG,2,0)*(1+'ورود اطلاعات'!$D$22+'ورود اطلاعات'!$D$5))),0),0),0),0)),0)</f>
        <v>0</v>
      </c>
      <c r="BP22" s="123">
        <f>IFERROR(IF('ورود اطلاعات'!$D$16=5,(VLOOKUP(محاسبات!B22,'life table -مفروضات و نرخ ها'!AC:AD,2,0)*محاسبات!AC22)/1000000,(VLOOKUP(محاسبات!B22,'life table -مفروضات و نرخ ها'!AC:AE,3,0)*محاسبات!AC22)/1000000)*(1+'ورود اطلاعات'!$D$5),0)</f>
        <v>0</v>
      </c>
      <c r="BQ22" s="123">
        <f>IFERROR(IF('ورود اطلاعات'!$F$16=5,(VLOOKUP(C22,'life table -مفروضات و نرخ ها'!AC:AD,2,0)*AD22)/1000000,(VLOOKUP(C22,'life table -مفروضات و نرخ ها'!AC:AE,3,0)*محاسبات!AD22)/1000000)*(1+'ورود اطلاعات'!$F$5),0)</f>
        <v>0</v>
      </c>
      <c r="BR22" s="123">
        <f>IFERROR(IF('ورود اطلاعات'!$H$16=5,(VLOOKUP(D22,'life table -مفروضات و نرخ ها'!AC:AD,2,0)*AE22)/1000000,(VLOOKUP(D22,'life table -مفروضات و نرخ ها'!AC:AE,3,0)*AE22)/1000000)*(1+'ورود اطلاعات'!$H$5),0)</f>
        <v>0</v>
      </c>
      <c r="BS22" s="123" t="b">
        <f>IF(A22&lt;&gt;"",IF('ورود اطلاعات'!$B$9=1,IF('ورود اطلاعات'!$B$11="بلی",IF(AND(18&lt;=B22,B22&lt;=60),AG22*(VLOOKUP('life table -مفروضات و نرخ ها'!$O$3+A21,'life table -مفروضات و نرخ ها'!$A$3:$D$103,4,0))*(1+'ورود اطلاعات'!$D$5),0),0),0))</f>
        <v>0</v>
      </c>
      <c r="BT22" s="123" t="b">
        <f>IFERROR(IF(A22&lt;&gt;"",IF('ورود اطلاعات'!$B$9=1,IF('ورود اطلاعات'!$B$11="خیر",IF('ورود اطلاعات'!$D$21="بیمه شده اصلی",(محاسبات!AF22*VLOOKUP(محاسبات!B22,'life table -مفروضات و نرخ ها'!A:D,4,0)*(1+'ورود اطلاعات'!$D$5)),IF('ورود اطلاعات'!$D$21="بیمه گذار",(محاسبات!AF22*VLOOKUP(محاسبات!E22,'life table -مفروضات و نرخ ها'!A:D,4,0)*(1+'ورود اطلاعات'!$D$23)),0))))),0)</f>
        <v>0</v>
      </c>
      <c r="BU22" s="123" t="b">
        <f>IFERROR(IF(A22&lt;&gt;"",IF('ورود اطلاعات'!$B$9=0,IF('ورود اطلاعات'!$B$11="خیر",IF('ورود اطلاعات'!$D$21="بیمه شده اصلی",(محاسبات!AH22*VLOOKUP(محاسبات!B22,'life table -مفروضات و نرخ ها'!A:D,4,0)*(1+'ورود اطلاعات'!$D$5)),IF('ورود اطلاعات'!$D$21="بیمه گذار",(محاسبات!AH22*VLOOKUP(محاسبات!E22,'life table -مفروضات و نرخ ها'!A:D,4,0)*(1+'ورود اطلاعات'!$D$23)),0))))),0)</f>
        <v>0</v>
      </c>
      <c r="BV22" s="123" t="b">
        <f>IF(A22&lt;&gt;"",IF('ورود اطلاعات'!$B$9=0,IF('ورود اطلاعات'!$B$11="بلی",IF(AND(18&lt;=B22,B22&lt;=60),AI22*(VLOOKUP('life table -مفروضات و نرخ ها'!$O$3+A21,'life table -مفروضات و نرخ ها'!$A$3:$D$103,4,0))*(1+'ورود اطلاعات'!$D$5),0),0),0))</f>
        <v>0</v>
      </c>
      <c r="BW22" s="123" t="str">
        <f>IFERROR(IF(A22&lt;&gt;"",'life table -مفروضات و نرخ ها'!$Q$11*BK22,""),0)</f>
        <v/>
      </c>
      <c r="BX22" s="123" t="str">
        <f>IFERROR(IF(A22&lt;&gt;"",'life table -مفروضات و نرخ ها'!$Q$11*(BO22+BN22),""),0)</f>
        <v/>
      </c>
      <c r="BY22" s="123">
        <f>IFERROR(IF(A22&lt;&gt;"",BJ22*'life table -مفروضات و نرخ ها'!$Q$11,0),"")</f>
        <v>0</v>
      </c>
      <c r="BZ22" s="123">
        <f>IFERROR(IF(A22&lt;&gt;"",(BM22+BL22)*'life table -مفروضات و نرخ ها'!$Q$11,0),0)</f>
        <v>0</v>
      </c>
      <c r="CA22" s="123">
        <f>IF(A22&lt;&gt;"",AZ22+BC22+BF22+BJ22+BK22+BL22+BM22+BN22+BO22+BP22+BS22+BT22+BU22+BV22+BW22+BX22+BY22+BZ22+'ورود اطلاعات'!$D$22*(محاسبات!T22*'life table -مفروضات و نرخ ها'!$Y$3+محاسبات!W22*'life table -مفروضات و نرخ ها'!$Z$3+محاسبات!Z22*'life table -مفروضات و نرخ ها'!$AA$3),0)</f>
        <v>0</v>
      </c>
      <c r="CB22" s="123">
        <f>IF(A22&lt;&gt;"",BA22+BD22+BG22+BQ22+'ورود اطلاعات'!$F$17*(محاسبات!U22*'life table -مفروضات و نرخ ها'!$Y$3+محاسبات!X22*'life table -مفروضات و نرخ ها'!$Z$3+محاسبات!AA22*'life table -مفروضات و نرخ ها'!$AA$3),0)</f>
        <v>0</v>
      </c>
      <c r="CC22" s="123" t="str">
        <f>IF(A22&lt;&gt;"",BB22+BE22+BH22+BR22+'ورود اطلاعات'!$H$17*(محاسبات!V22*'life table -مفروضات و نرخ ها'!$Y$3+محاسبات!Y22*'life table -مفروضات و نرخ ها'!$Z$3+محاسبات!AB22*'life table -مفروضات و نرخ ها'!$AA$3),"")</f>
        <v/>
      </c>
      <c r="CD22" s="123" t="str">
        <f>IF(B22&lt;&gt;"",'life table -مفروضات و نرخ ها'!$Q$8*(N22+P22+O22+AQ22+AR22+AS22+AT22+AW22+AX22+AY22+AZ22+BA22+BL22+BN22+BO22+BB22+BC22+BD22+BE22+BF22+BG22+BH22+BP22+BQ22+BR22+BJ22+BK22+BM22+BS22+BT22+BU22+BV22+BW22+BX22+BY22+BZ22+AU22),"")</f>
        <v/>
      </c>
      <c r="CE22" s="123" t="str">
        <f>IF(B22&lt;&gt;"",'life table -مفروضات و نرخ ها'!$Q$9*(N22+P22+O22+AQ22+AR22+AS22+AT22+AW22+AX22+AY22+AZ22+BA22+BL22+BN22+BO22+BB22+BC22+BD22+BE22+BF22+BG22+BH22+BP22+BQ22+BR22+BJ22+BK22+BM22+BS22+BT22+BU22+BV22+BW22+BX22+BY22+BZ22+AU22),"")</f>
        <v/>
      </c>
      <c r="CF22" s="123" t="str">
        <f>IF(A22&lt;&gt;"",(CF21*(1+L22)+(I22/'life table -مفروضات و نرخ ها'!$M$5)*L22*((1+L22)^(1/'life table -مفروضات و نرخ ها'!$M$5))/(((1+L22)^(1/'life table -مفروضات و نرخ ها'!$M$5))-1)),"")</f>
        <v/>
      </c>
      <c r="CG22" s="123" t="str">
        <f t="shared" si="14"/>
        <v/>
      </c>
      <c r="CH22" s="123" t="str">
        <f t="shared" si="11"/>
        <v/>
      </c>
      <c r="CI22" s="123" t="str">
        <f t="shared" si="12"/>
        <v/>
      </c>
      <c r="CJ22" s="123" t="str">
        <f t="shared" si="4"/>
        <v/>
      </c>
      <c r="CK22" s="121">
        <f>'ورود اطلاعات'!$D$19*محاسبات!G21</f>
        <v>0</v>
      </c>
      <c r="CL22" s="126">
        <f t="shared" si="5"/>
        <v>0</v>
      </c>
      <c r="CM22" s="123" t="str">
        <f>IF(A22&lt;&gt;"",(CM21*(1+$CO$1)+(I22/'life table -مفروضات و نرخ ها'!$M$5)*$CO$1*((1+$CO$1)^(1/'life table -مفروضات و نرخ ها'!$M$5))/(((1+$CO$1)^(1/'life table -مفروضات و نرخ ها'!$M$5))-1)),"")</f>
        <v/>
      </c>
      <c r="CN22" s="123" t="str">
        <f t="shared" si="9"/>
        <v/>
      </c>
    </row>
    <row r="23" spans="1:92" ht="19.5" x14ac:dyDescent="0.25">
      <c r="A23" s="95" t="str">
        <f t="shared" si="10"/>
        <v/>
      </c>
      <c r="B23" s="122" t="str">
        <f>IFERROR(IF(A22+$B$4&gt;81,"",IF($B$4+'life table -مفروضات و نرخ ها'!A22&lt;$B$4+'life table -مفروضات و نرخ ها'!$I$5,$B$4+'life table -مفروضات و نرخ ها'!A22,"")),"")</f>
        <v/>
      </c>
      <c r="C23" s="122" t="str">
        <f>IFERROR(IF(B23&lt;&gt;"",IF(A22+$C$4&gt;81,"",IF($C$4+'life table -مفروضات و نرخ ها'!A22&lt;$C$4+'life table -مفروضات و نرخ ها'!$I$5,$C$4+'life table -مفروضات و نرخ ها'!A22,"")),""),"")</f>
        <v/>
      </c>
      <c r="D23" s="122" t="str">
        <f>IFERROR(IF(B23&lt;&gt;"",IF(A22+$D$4&gt;81,"",IF($D$4+'life table -مفروضات و نرخ ها'!A22&lt;$D$4+'life table -مفروضات و نرخ ها'!$I$5,$D$4+'life table -مفروضات و نرخ ها'!A22,"")),""),"")</f>
        <v/>
      </c>
      <c r="E23" s="122" t="str">
        <f>IF(B23&lt;&gt;"",IF('life table -مفروضات و نرخ ها'!$K$4&lt;&gt; 0,IF($E$4+'life table -مفروضات و نرخ ها'!A22&lt;$E$4+'life table -مفروضات و نرخ ها'!$I$5,$E$4+'life table -مفروضات و نرخ ها'!A22,"")),"")</f>
        <v/>
      </c>
      <c r="F23" s="123"/>
      <c r="G23" s="123">
        <f>IF(A23&lt;&gt;"",IF('life table -مفروضات و نرخ ها'!$I$7&lt;&gt; "يكجا",G22*(1+'life table -مفروضات و نرخ ها'!$I$4),0),0)</f>
        <v>0</v>
      </c>
      <c r="H23" s="123">
        <f>IFERROR(IF(A23&lt;&gt;"",IF('life table -مفروضات و نرخ ها'!$O$11=1,(G23/K23)-(CA23+CB23+CC23),(G23/K23)),0),0)</f>
        <v>0</v>
      </c>
      <c r="I23" s="123" t="str">
        <f t="shared" si="0"/>
        <v/>
      </c>
      <c r="J23" s="123" t="str">
        <f>IF(A23&lt;&gt;"",IF(A23=1,'life table -مفروضات و نرخ ها'!$M$6,0),"")</f>
        <v/>
      </c>
      <c r="K23" s="124">
        <v>1</v>
      </c>
      <c r="L23" s="124" t="str">
        <f t="shared" si="13"/>
        <v/>
      </c>
      <c r="M23" s="124">
        <f t="shared" si="6"/>
        <v>0.28649999999999998</v>
      </c>
      <c r="N23" s="123">
        <f>IF(B23&lt;&gt;"",S23*(VLOOKUP('life table -مفروضات و نرخ ها'!$O$3+A22,'life table -مفروضات و نرخ ها'!$A$3:$D$103,4)*(1/(1+L23)^0.5)),0)</f>
        <v>0</v>
      </c>
      <c r="O23" s="123">
        <f>IFERROR(IF(C23&lt;&gt;"",R23*(VLOOKUP('life table -مفروضات و نرخ ها'!$S$3+A22,'life table -مفروضات و نرخ ها'!$A$3:$D$103,4)*(1/(1+L23)^0.5)),0),"")</f>
        <v>0</v>
      </c>
      <c r="P23" s="123">
        <f>IFERROR(IF(D23&lt;&gt;"",Q23*(VLOOKUP('life table -مفروضات و نرخ ها'!$S$4+A22,'life table -مفروضات و نرخ ها'!$A$3:$D$103,4)*(1/(1+L23)^0.5)),0),"")</f>
        <v>0</v>
      </c>
      <c r="Q23" s="123">
        <f>IF(D23&lt;&gt;"",IF((Q22*(1+'life table -مفروضات و نرخ ها'!$M$4))&gt;='life table -مفروضات و نرخ ها'!$I$10,'life table -مفروضات و نرخ ها'!$I$10,(Q22*(1+'life table -مفروضات و نرخ ها'!$M$4))),0)</f>
        <v>0</v>
      </c>
      <c r="R23" s="123">
        <f>IF(C23&lt;&gt;"",IF((R22*(1+'life table -مفروضات و نرخ ها'!$M$4))&gt;='life table -مفروضات و نرخ ها'!$I$10,'life table -مفروضات و نرخ ها'!$I$10,(R22*(1+'life table -مفروضات و نرخ ها'!$M$4))),0)</f>
        <v>0</v>
      </c>
      <c r="S23" s="123">
        <f>IF(A23&lt;&gt;"",IF((S22*(1+'life table -مفروضات و نرخ ها'!$M$4))&gt;='life table -مفروضات و نرخ ها'!$I$10,'life table -مفروضات و نرخ ها'!$I$10,(S22*(1+'life table -مفروضات و نرخ ها'!$M$4))),0)</f>
        <v>0</v>
      </c>
      <c r="T23" s="123">
        <f>IF(A23&lt;&gt;"",IF(S23*'ورود اطلاعات'!$D$7&lt;='life table -مفروضات و نرخ ها'!$M$10,S23*'ورود اطلاعات'!$D$7,'life table -مفروضات و نرخ ها'!$M$10),0)</f>
        <v>0</v>
      </c>
      <c r="U23" s="123">
        <f>IF(A23&lt;&gt;"",IF(R23*'ورود اطلاعات'!$F$7&lt;='life table -مفروضات و نرخ ها'!$M$10,R23*'ورود اطلاعات'!$F$7,'life table -مفروضات و نرخ ها'!$M$10),0)</f>
        <v>0</v>
      </c>
      <c r="V23" s="123">
        <f>IF(A23&lt;&gt;"",IF(Q23*'ورود اطلاعات'!$H$7&lt;='life table -مفروضات و نرخ ها'!$M$10,Q23*'ورود اطلاعات'!$H$7,'life table -مفروضات و نرخ ها'!$M$10),0)</f>
        <v>0</v>
      </c>
      <c r="W23" s="123" t="str">
        <f>IF(A23&lt;&gt;"",IF(W22*(1+'life table -مفروضات و نرخ ها'!$M$4)&lt;'life table -مفروضات و نرخ ها'!$I$11,W22*(1+'life table -مفروضات و نرخ ها'!$M$4),'life table -مفروضات و نرخ ها'!$I$11),"")</f>
        <v/>
      </c>
      <c r="X23" s="123">
        <f>IF(C23&lt;&gt;"",IF(X22*(1+'life table -مفروضات و نرخ ها'!$M$4)&lt;'life table -مفروضات و نرخ ها'!$I$11,X22*(1+'life table -مفروضات و نرخ ها'!$M$4),'life table -مفروضات و نرخ ها'!$I$11),0)</f>
        <v>0</v>
      </c>
      <c r="Y23" s="123">
        <f>IF(D23&lt;&gt;"",IF(Y22*(1+'life table -مفروضات و نرخ ها'!$M$4)&lt;'life table -مفروضات و نرخ ها'!$I$11,Y22*(1+'life table -مفروضات و نرخ ها'!$M$4),'life table -مفروضات و نرخ ها'!$I$11),0)</f>
        <v>0</v>
      </c>
      <c r="Z23" s="123">
        <f>IF(A23&lt;&gt;"",IF(Z22*(1+'life table -مفروضات و نرخ ها'!$M$4)&lt;'life table -مفروضات و نرخ ها'!$M$11,Z22*(1+'life table -مفروضات و نرخ ها'!$M$4),'life table -مفروضات و نرخ ها'!$M$11),0)</f>
        <v>0</v>
      </c>
      <c r="AA23" s="123">
        <f>IF(C23&lt;&gt;"",IF(AA22*(1+'life table -مفروضات و نرخ ها'!$M$4)&lt;'life table -مفروضات و نرخ ها'!$M$11,AA22*(1+'life table -مفروضات و نرخ ها'!$M$4),'life table -مفروضات و نرخ ها'!$M$11),0)</f>
        <v>0</v>
      </c>
      <c r="AB23" s="123">
        <f>IF(D23&lt;&gt;"",IF(AB22*(1+'life table -مفروضات و نرخ ها'!$M$4)&lt;'life table -مفروضات و نرخ ها'!$M$11,AB22*(1+'life table -مفروضات و نرخ ها'!$M$4),'life table -مفروضات و نرخ ها'!$M$11),0)</f>
        <v>0</v>
      </c>
      <c r="AC23" s="123">
        <f>IF(B23&gt;60,0,IF('ورود اطلاعات'!$D$14="ندارد",0,MIN(S23*'ورود اطلاعات'!$D$14,'life table -مفروضات و نرخ ها'!$O$10)))</f>
        <v>0</v>
      </c>
      <c r="AD23" s="123">
        <f>IF(C23&gt;60,0,IF('ورود اطلاعات'!$F$14="ندارد",0,MIN(R23*'ورود اطلاعات'!$F$14,'life table -مفروضات و نرخ ها'!$O$10)))</f>
        <v>0</v>
      </c>
      <c r="AE23" s="123">
        <f>IF(D23&gt;60,0,IF('ورود اطلاعات'!$H$14="ندارد",0,MIN(Q23*'ورود اطلاعات'!$H$14,'life table -مفروضات و نرخ ها'!$O$10)))</f>
        <v>0</v>
      </c>
      <c r="AF23" s="123">
        <f>IFERROR(IF(A23&lt;&gt;"",IF(AND('ورود اطلاعات'!$D$21="بیمه گذار",18&lt;=E23,E23&lt;=60),(AF22*AN22-AK22),IF(AND('ورود اطلاعات'!$D$21="بیمه شده اصلی",18&lt;=B23,B23&lt;=60),(AF22*AN22-AK22),0)),0),0)</f>
        <v>0</v>
      </c>
      <c r="AG23" s="123">
        <f t="shared" si="7"/>
        <v>0</v>
      </c>
      <c r="AH23" s="123">
        <f>IF(A23&lt;&gt;"",IF(AND('ورود اطلاعات'!$D$21="بیمه گذار",18&lt;=E23,E23&lt;=60),(AH22*AN22-AJ22),IF(AND('ورود اطلاعات'!$D$21="بیمه شده اصلی",18&lt;=B23,B23&lt;=60),(AH22*AN22-AJ22),0)),0)</f>
        <v>0</v>
      </c>
      <c r="AI23" s="123">
        <f t="shared" si="8"/>
        <v>0</v>
      </c>
      <c r="AJ23" s="123">
        <f>IFERROR(IF(A23&lt;&gt;"",IF('life table -مفروضات و نرخ ها'!$O$6="دارد",IF('life table -مفروضات و نرخ ها'!$O$11=0,IF(AND('life table -مفروضات و نرخ ها'!$K$5="خیر",'ورود اطلاعات'!$D$21="بیمه گذار"),(G24+AZ24+BA24+BB24+BC24+BD24+BE24+BF24+BG24+BH24+BI24+BP24+BQ24+BR24),IF(AND('life table -مفروضات و نرخ ها'!$K$5="خیر",'ورود اطلاعات'!$D$21="بیمه شده اصلی"),(G24+CB24+CC24),0)),0),0),0),0)</f>
        <v>0</v>
      </c>
      <c r="AK23" s="123">
        <f>IF(A23&lt;&gt;"",IF('life table -مفروضات و نرخ ها'!$O$6="دارد",IF('ورود اطلاعات'!$B$9=1,IF('ورود اطلاعات'!$B$11="خیر",G24,0),0),0),0)</f>
        <v>0</v>
      </c>
      <c r="AL23" s="123">
        <f>IF(A23&lt;&gt;"",IF('life table -مفروضات و نرخ ها'!$O$6="دارد",IF('life table -مفروضات و نرخ ها'!$O$11=1,IF('life table -مفروضات و نرخ ها'!$K$5="بلی",G24,0),0),0),0)</f>
        <v>0</v>
      </c>
      <c r="AM23" s="123" t="str">
        <f>IFERROR(IF(A23&lt;&gt;"",IF('life table -مفروضات و نرخ ها'!$O$6="دارد",IF('life table -مفروضات و نرخ ها'!$O$11=0,IF('life table -مفروضات و نرخ ها'!$K$5="بلی",(G24+CB24+CC24),0),0),0),""),0)</f>
        <v/>
      </c>
      <c r="AN23" s="124" t="str">
        <f t="shared" si="1"/>
        <v/>
      </c>
      <c r="AO23" s="124" t="str">
        <f t="shared" si="2"/>
        <v/>
      </c>
      <c r="AP23" s="124" t="str">
        <f>IF(A23&lt;&gt;"",PRODUCT($AO$4:AO23),"")</f>
        <v/>
      </c>
      <c r="AQ23" s="123">
        <f>کارمزد!N23</f>
        <v>0</v>
      </c>
      <c r="AR23" s="123">
        <f>IF(A23&lt;6,('life table -مفروضات و نرخ ها'!$Q$4/5)*$S$4,0)</f>
        <v>0</v>
      </c>
      <c r="AS23" s="123" t="str">
        <f>IFERROR(IF(A23&lt;&gt;"",'life table -مفروضات و نرخ ها'!$Q$6*H23,""),"")</f>
        <v/>
      </c>
      <c r="AT23" s="123" t="str">
        <f>IF(A23&lt;&gt;"",'life table -مفروضات و نرخ ها'!$Q$7*H23,"")</f>
        <v/>
      </c>
      <c r="AU23" s="123">
        <f t="shared" si="3"/>
        <v>0</v>
      </c>
      <c r="AV23" s="125">
        <f>IF(A23&lt;&gt;"",(('life table -مفروضات و نرخ ها'!$M$5*(((AN23)^(1/'life table -مفروضات و نرخ ها'!$M$5))-1))/((1-AO23)*((AN23)^(1/'life table -مفروضات و نرخ ها'!$M$5)))-1),0)</f>
        <v>0</v>
      </c>
      <c r="AW23" s="123" t="str">
        <f>IF(A23&lt;&gt;"",N23*'life table -مفروضات و نرخ ها'!$O$4,"")</f>
        <v/>
      </c>
      <c r="AX23" s="123" t="str">
        <f>IF(A23&lt;&gt;"",O23*'life table -مفروضات و نرخ ها'!$U$3,"")</f>
        <v/>
      </c>
      <c r="AY23" s="123" t="str">
        <f>IF(A23&lt;&gt;"",P23*'life table -مفروضات و نرخ ها'!$U$4,"")</f>
        <v/>
      </c>
      <c r="AZ23" s="123" t="str">
        <f>IFERROR(IF(A23&lt;&gt;"",IF('life table -مفروضات و نرخ ها'!$O$8=1,('life table -مفروضات و نرخ ها'!$Y$3*T23),IF('life table -مفروضات و نرخ ها'!$O$8=2,('life table -مفروضات و نرخ ها'!$Y$4*T23),IF('life table -مفروضات و نرخ ها'!$O$8=3,('life table -مفروضات و نرخ ها'!$Y$5*T23),IF('life table -مفروضات و نرخ ها'!$O$8=4,('life table -مفروضات و نرخ ها'!$Y$6*T23),('life table -مفروضات و نرخ ها'!$Y$7*T23))))),""),"")</f>
        <v/>
      </c>
      <c r="BA23" s="123" t="str">
        <f>IFERROR(IF(A23&lt;&gt;"",IF('life table -مفروضات و نرخ ها'!$S$10=1,('life table -مفروضات و نرخ ها'!$Y$3*U23),IF('life table -مفروضات و نرخ ها'!$S$10=2,('life table -مفروضات و نرخ ها'!$Y$4*U23),IF('life table -مفروضات و نرخ ها'!$S$10=3,('life table -مفروضات و نرخ ها'!$Y$5*U23),IF('life table -مفروضات و نرخ ها'!$S$10=4,('life table -مفروضات و نرخ ها'!$Y$6*U23),('life table -مفروضات و نرخ ها'!$Y$7*U23))))),""),"")</f>
        <v/>
      </c>
      <c r="BB23" s="123" t="str">
        <f>IFERROR(IF(A23&lt;&gt;"",IF('life table -مفروضات و نرخ ها'!$S$11=1,('life table -مفروضات و نرخ ها'!$Y$3*V23),IF('life table -مفروضات و نرخ ها'!$S$11=2,('life table -مفروضات و نرخ ها'!$Y$4*V23),IF('life table -مفروضات و نرخ ها'!$S$11=3,('life table -مفروضات و نرخ ها'!$Y$5*V23),IF('life table -مفروضات و نرخ ها'!$S$11=4,('life table -مفروضات و نرخ ها'!$Y$6*V23),('life table -مفروضات و نرخ ها'!$Y$7*V23))))),""),"")</f>
        <v/>
      </c>
      <c r="BC23" s="123" t="str">
        <f>IFERROR(IF(A23&lt;&gt;"",IF('life table -مفروضات و نرخ ها'!$O$8=1,('life table -مفروضات و نرخ ها'!$Z$3*W23),IF('life table -مفروضات و نرخ ها'!$O$8=2,('life table -مفروضات و نرخ ها'!$Z$4*W23),IF('life table -مفروضات و نرخ ها'!$O$8=3,('life table -مفروضات و نرخ ها'!$Z$5*W23),IF('life table -مفروضات و نرخ ها'!$O$8=4,('life table -مفروضات و نرخ ها'!$Z$6*W23),('life table -مفروضات و نرخ ها'!$Z$7*W23))))),""),"")</f>
        <v/>
      </c>
      <c r="BD23" s="123" t="str">
        <f>IFERROR(IF(A23&lt;&gt;"",IF('life table -مفروضات و نرخ ها'!$S$10=1,('life table -مفروضات و نرخ ها'!$Z$3*X23),IF('life table -مفروضات و نرخ ها'!$S$10=2,('life table -مفروضات و نرخ ها'!$Z$4*X23),IF('life table -مفروضات و نرخ ها'!$S$10=3,('life table -مفروضات و نرخ ها'!$Z$5*X23),IF('life table -مفروضات و نرخ ها'!$S$10=4,('life table -مفروضات و نرخ ها'!$Z$6*X23),('life table -مفروضات و نرخ ها'!$Z$7*X23))))),""),"")</f>
        <v/>
      </c>
      <c r="BE23" s="123" t="str">
        <f>IFERROR(IF(A23&lt;&gt;"",IF('life table -مفروضات و نرخ ها'!$S$11=1,('life table -مفروضات و نرخ ها'!$Z$3*Y23),IF('life table -مفروضات و نرخ ها'!$S$11=2,('life table -مفروضات و نرخ ها'!$Z$4*Y23),IF('life table -مفروضات و نرخ ها'!$S$11=3,('life table -مفروضات و نرخ ها'!$Z$5*Y23),IF('life table -مفروضات و نرخ ها'!$S$11=4,('life table -مفروضات و نرخ ها'!$Z$6*Y23),('life table -مفروضات و نرخ ها'!$Z$7*Y23))))),""),"")</f>
        <v/>
      </c>
      <c r="BF23" s="123" t="str">
        <f>IFERROR(IF(A23&lt;&gt;"",IF('life table -مفروضات و نرخ ها'!$O$8=1,('life table -مفروضات و نرخ ها'!$AA$3*Z23),IF('life table -مفروضات و نرخ ها'!$O$8=2,('life table -مفروضات و نرخ ها'!$AA$4*Z23),IF('life table -مفروضات و نرخ ها'!$O$8=3,('life table -مفروضات و نرخ ها'!$AA$5*Z23),IF('life table -مفروضات و نرخ ها'!$O$8=4,('life table -مفروضات و نرخ ها'!$AA$6*Z23),('life table -مفروضات و نرخ ها'!$AA$7*Z23))))),""),"")</f>
        <v/>
      </c>
      <c r="BG23" s="123" t="str">
        <f>IFERROR(IF(A23&lt;&gt;"",IF('life table -مفروضات و نرخ ها'!$S$10=1,('life table -مفروضات و نرخ ها'!$AA$3*AA23),IF('life table -مفروضات و نرخ ها'!$S$10=2,('life table -مفروضات و نرخ ها'!$AA$4*AA23),IF('life table -مفروضات و نرخ ها'!$S$10=3,('life table -مفروضات و نرخ ها'!$AA$5*AA23),IF('life table -مفروضات و نرخ ها'!$S$10=4,('life table -مفروضات و نرخ ها'!$AA$6*AA23),('life table -مفروضات و نرخ ها'!$AA$7*AA23))))),""),"")</f>
        <v/>
      </c>
      <c r="BH23" s="123" t="str">
        <f>IFERROR(IF(B23&lt;&gt;"",IF('life table -مفروضات و نرخ ها'!$S$11=1,('life table -مفروضات و نرخ ها'!$AA$3*AB23),IF('life table -مفروضات و نرخ ها'!$S$11=2,('life table -مفروضات و نرخ ها'!$AA$4*AB23),IF('life table -مفروضات و نرخ ها'!$S$11=3,('life table -مفروضات و نرخ ها'!$AA$5*AB23),IF('life table -مفروضات و نرخ ها'!$S$11=4,('life table -مفروضات و نرخ ها'!$AA$6*AB23),('life table -مفروضات و نرخ ها'!$AA$7*AB23))))),""),"")</f>
        <v/>
      </c>
      <c r="BI23" s="123" t="str">
        <f>IF(A23&lt;&gt;"",(T23*'life table -مفروضات و نرخ ها'!$Y$3+W23*'life table -مفروضات و نرخ ها'!$Z$3+Z23*'life table -مفروضات و نرخ ها'!$AA$3)*'ورود اطلاعات'!$D$22+(U23*'life table -مفروضات و نرخ ها'!$Y$3+X23*'life table -مفروضات و نرخ ها'!$Z$3+AA23*'life table -مفروضات و نرخ ها'!$AA$3)*'ورود اطلاعات'!$F$17+(V23*'life table -مفروضات و نرخ ها'!$Y$3+Y23*'life table -مفروضات و نرخ ها'!$Z$3+AB23*'life table -مفروضات و نرخ ها'!$AA$3)*('ورود اطلاعات'!$H$17),"")</f>
        <v/>
      </c>
      <c r="BJ23" s="123">
        <f>IFERROR(IF($B$4+A23='ورود اطلاعات'!$B$8+محاسبات!$B$4,0,IF('ورود اطلاعات'!$B$11="بلی",IF(AND(B23&lt;18,B23&gt;60),0,IF(AND('ورود اطلاعات'!$D$20="دارد",'ورود اطلاعات'!$B$9=0),(G23+AZ23+BA23+BB23+BC23+BD23+BE23+BF23+BG23+BH23+BP23+BQ23+BR23+BI23)/K23)*VLOOKUP(B23,'life table -مفروضات و نرخ ها'!AF:AG,2,0))*(1+'ورود اطلاعات'!$D$22+'ورود اطلاعات'!$D$5),0)),0)</f>
        <v>0</v>
      </c>
      <c r="BK23" s="123">
        <f>IFERROR(IF($B$4+A23='ورود اطلاعات'!$B$8+محاسبات!$B$4,0,IF('ورود اطلاعات'!$B$11="بلی",IF(AND(B23&lt;18,B23&gt;60),0,IF(AND('ورود اطلاعات'!$D$20="دارد",'ورود اطلاعات'!$B$9=1),(G23)/K23)*VLOOKUP(B23,'life table -مفروضات و نرخ ها'!AF:AG,2,0))*(1+'ورود اطلاعات'!$D$22+'ورود اطلاعات'!$D$5),0)),0)</f>
        <v>0</v>
      </c>
      <c r="BL23" s="123">
        <f>IFERROR(IF($E$4+A23='ورود اطلاعات'!$B$8+محاسبات!$E$4,0,IF('ورود اطلاعات'!$B$9=0,IF('ورود اطلاعات'!$B$11="خیر",IF('ورود اطلاعات'!$D$20="دارد",IF('ورود اطلاعات'!$D$21="بیمه گذار",IF(AND(E23&lt;18,E23&gt;60),0,(((G23+AZ23+BA23+BB23+BC23+BD23+BE23+BF23+BG23+BH23+BP23+BQ23+BR23+BI23)/K23)*VLOOKUP(E23,'life table -مفروضات و نرخ ها'!AF:AG,2,0)*(1+'ورود اطلاعات'!$D$24+'ورود اطلاعات'!$D$23))),0),0),0),0)),0)</f>
        <v>0</v>
      </c>
      <c r="BM23" s="123">
        <f>IFERROR(IF($B$4+A23='ورود اطلاعات'!$B$8+$B$4,0,IF('ورود اطلاعات'!$B$9=0,IF('ورود اطلاعات'!$B$11="خیر",IF('ورود اطلاعات'!$D$20="دارد",IF('ورود اطلاعات'!$D$21="بیمه شده اصلی",IF(AND(B23&lt;18,B23&gt;60),0,(((G23+AZ23+BA23+BB23+BC23+BD23+BE23+BF23+BG23+BH23+BP23+BQ23+BR23+BI23)/K23)*VLOOKUP(B23,'life table -مفروضات و نرخ ها'!AF:AG,2,0)*(1+'ورود اطلاعات'!$D$22+'ورود اطلاعات'!$D$5))),0),0),0),0)),0)</f>
        <v>0</v>
      </c>
      <c r="BN23" s="123">
        <f>IFERROR(IF($E$4+A23='ورود اطلاعات'!$B$8+$E$4,0,IF('ورود اطلاعات'!$B$9=1,IF('ورود اطلاعات'!$B$11="خیر",IF('ورود اطلاعات'!$D$20="دارد",IF('ورود اطلاعات'!$D$21="بیمه گذار",IF(AND(E23&lt;18,E23&gt;60),0,((G23/K23)*VLOOKUP(E23,'life table -مفروضات و نرخ ها'!AF:AG,2,0)*(1+'ورود اطلاعات'!$D$24+'ورود اطلاعات'!$D$23))),0),0),0))),0)</f>
        <v>0</v>
      </c>
      <c r="BO23" s="123">
        <f>IFERROR(IF($B$4+A23='ورود اطلاعات'!$B$8+$B$4,0,IF('ورود اطلاعات'!$B$9=1,IF('ورود اطلاعات'!$B$11="خیر",IF('ورود اطلاعات'!$D$20="دارد",IF('ورود اطلاعات'!$D$21="بیمه شده اصلی",IF(AND(B23&lt;18,B23&gt;60),0,((G23/K23)*VLOOKUP(B23,'life table -مفروضات و نرخ ها'!AF:AG,2,0)*(1+'ورود اطلاعات'!$D$22+'ورود اطلاعات'!$D$5))),0),0),0),0)),0)</f>
        <v>0</v>
      </c>
      <c r="BP23" s="123">
        <f>IFERROR(IF('ورود اطلاعات'!$D$16=5,(VLOOKUP(محاسبات!B23,'life table -مفروضات و نرخ ها'!AC:AD,2,0)*محاسبات!AC23)/1000000,(VLOOKUP(محاسبات!B23,'life table -مفروضات و نرخ ها'!AC:AE,3,0)*محاسبات!AC23)/1000000)*(1+'ورود اطلاعات'!$D$5),0)</f>
        <v>0</v>
      </c>
      <c r="BQ23" s="123">
        <f>IFERROR(IF('ورود اطلاعات'!$F$16=5,(VLOOKUP(C23,'life table -مفروضات و نرخ ها'!AC:AD,2,0)*AD23)/1000000,(VLOOKUP(C23,'life table -مفروضات و نرخ ها'!AC:AE,3,0)*محاسبات!AD23)/1000000)*(1+'ورود اطلاعات'!$F$5),0)</f>
        <v>0</v>
      </c>
      <c r="BR23" s="123">
        <f>IFERROR(IF('ورود اطلاعات'!$H$16=5,(VLOOKUP(D23,'life table -مفروضات و نرخ ها'!AC:AD,2,0)*AE23)/1000000,(VLOOKUP(D23,'life table -مفروضات و نرخ ها'!AC:AE,3,0)*AE23)/1000000)*(1+'ورود اطلاعات'!$H$5),0)</f>
        <v>0</v>
      </c>
      <c r="BS23" s="123" t="b">
        <f>IF(A23&lt;&gt;"",IF('ورود اطلاعات'!$B$9=1,IF('ورود اطلاعات'!$B$11="بلی",IF(AND(18&lt;=B23,B23&lt;=60),AG23*(VLOOKUP('life table -مفروضات و نرخ ها'!$O$3+A22,'life table -مفروضات و نرخ ها'!$A$3:$D$103,4,0))*(1+'ورود اطلاعات'!$D$5),0),0),0))</f>
        <v>0</v>
      </c>
      <c r="BT23" s="123" t="b">
        <f>IFERROR(IF(A23&lt;&gt;"",IF('ورود اطلاعات'!$B$9=1,IF('ورود اطلاعات'!$B$11="خیر",IF('ورود اطلاعات'!$D$21="بیمه شده اصلی",(محاسبات!AF23*VLOOKUP(محاسبات!B23,'life table -مفروضات و نرخ ها'!A:D,4,0)*(1+'ورود اطلاعات'!$D$5)),IF('ورود اطلاعات'!$D$21="بیمه گذار",(محاسبات!AF23*VLOOKUP(محاسبات!E23,'life table -مفروضات و نرخ ها'!A:D,4,0)*(1+'ورود اطلاعات'!$D$23)),0))))),0)</f>
        <v>0</v>
      </c>
      <c r="BU23" s="123" t="b">
        <f>IFERROR(IF(A23&lt;&gt;"",IF('ورود اطلاعات'!$B$9=0,IF('ورود اطلاعات'!$B$11="خیر",IF('ورود اطلاعات'!$D$21="بیمه شده اصلی",(محاسبات!AH23*VLOOKUP(محاسبات!B23,'life table -مفروضات و نرخ ها'!A:D,4,0)*(1+'ورود اطلاعات'!$D$5)),IF('ورود اطلاعات'!$D$21="بیمه گذار",(محاسبات!AH23*VLOOKUP(محاسبات!E23,'life table -مفروضات و نرخ ها'!A:D,4,0)*(1+'ورود اطلاعات'!$D$23)),0))))),0)</f>
        <v>0</v>
      </c>
      <c r="BV23" s="123" t="b">
        <f>IF(A23&lt;&gt;"",IF('ورود اطلاعات'!$B$9=0,IF('ورود اطلاعات'!$B$11="بلی",IF(AND(18&lt;=B23,B23&lt;=60),AI23*(VLOOKUP('life table -مفروضات و نرخ ها'!$O$3+A22,'life table -مفروضات و نرخ ها'!$A$3:$D$103,4,0))*(1+'ورود اطلاعات'!$D$5),0),0),0))</f>
        <v>0</v>
      </c>
      <c r="BW23" s="123" t="str">
        <f>IFERROR(IF(A23&lt;&gt;"",'life table -مفروضات و نرخ ها'!$Q$11*BK23,""),0)</f>
        <v/>
      </c>
      <c r="BX23" s="123" t="str">
        <f>IFERROR(IF(A23&lt;&gt;"",'life table -مفروضات و نرخ ها'!$Q$11*(BO23+BN23),""),0)</f>
        <v/>
      </c>
      <c r="BY23" s="123">
        <f>IFERROR(IF(A23&lt;&gt;"",BJ23*'life table -مفروضات و نرخ ها'!$Q$11,0),"")</f>
        <v>0</v>
      </c>
      <c r="BZ23" s="123">
        <f>IFERROR(IF(A23&lt;&gt;"",(BM23+BL23)*'life table -مفروضات و نرخ ها'!$Q$11,0),0)</f>
        <v>0</v>
      </c>
      <c r="CA23" s="123">
        <f>IF(A23&lt;&gt;"",AZ23+BC23+BF23+BJ23+BK23+BL23+BM23+BN23+BO23+BP23+BS23+BT23+BU23+BV23+BW23+BX23+BY23+BZ23+'ورود اطلاعات'!$D$22*(محاسبات!T23*'life table -مفروضات و نرخ ها'!$Y$3+محاسبات!W23*'life table -مفروضات و نرخ ها'!$Z$3+محاسبات!Z23*'life table -مفروضات و نرخ ها'!$AA$3),0)</f>
        <v>0</v>
      </c>
      <c r="CB23" s="123">
        <f>IF(A23&lt;&gt;"",BA23+BD23+BG23+BQ23+'ورود اطلاعات'!$F$17*(محاسبات!U23*'life table -مفروضات و نرخ ها'!$Y$3+محاسبات!X23*'life table -مفروضات و نرخ ها'!$Z$3+محاسبات!AA23*'life table -مفروضات و نرخ ها'!$AA$3),0)</f>
        <v>0</v>
      </c>
      <c r="CC23" s="123" t="str">
        <f>IF(A23&lt;&gt;"",BB23+BE23+BH23+BR23+'ورود اطلاعات'!$H$17*(محاسبات!V23*'life table -مفروضات و نرخ ها'!$Y$3+محاسبات!Y23*'life table -مفروضات و نرخ ها'!$Z$3+محاسبات!AB23*'life table -مفروضات و نرخ ها'!$AA$3),"")</f>
        <v/>
      </c>
      <c r="CD23" s="123" t="str">
        <f>IF(B23&lt;&gt;"",'life table -مفروضات و نرخ ها'!$Q$8*(N23+P23+O23+AQ23+AR23+AS23+AT23+AW23+AX23+AY23+AZ23+BA23+BL23+BN23+BO23+BB23+BC23+BD23+BE23+BF23+BG23+BH23+BP23+BQ23+BR23+BJ23+BK23+BM23+BS23+BT23+BU23+BV23+BW23+BX23+BY23+BZ23+AU23),"")</f>
        <v/>
      </c>
      <c r="CE23" s="123" t="str">
        <f>IF(B23&lt;&gt;"",'life table -مفروضات و نرخ ها'!$Q$9*(N23+P23+O23+AQ23+AR23+AS23+AT23+AW23+AX23+AY23+AZ23+BA23+BL23+BN23+BO23+BB23+BC23+BD23+BE23+BF23+BG23+BH23+BP23+BQ23+BR23+BJ23+BK23+BM23+BS23+BT23+BU23+BV23+BW23+BX23+BY23+BZ23+AU23),"")</f>
        <v/>
      </c>
      <c r="CF23" s="123" t="str">
        <f>IF(A23&lt;&gt;"",(CF22*(1+L23)+(I23/'life table -مفروضات و نرخ ها'!$M$5)*L23*((1+L23)^(1/'life table -مفروضات و نرخ ها'!$M$5))/(((1+L23)^(1/'life table -مفروضات و نرخ ها'!$M$5))-1)),"")</f>
        <v/>
      </c>
      <c r="CG23" s="123" t="str">
        <f t="shared" si="14"/>
        <v/>
      </c>
      <c r="CH23" s="123" t="str">
        <f t="shared" si="11"/>
        <v/>
      </c>
      <c r="CI23" s="123" t="str">
        <f t="shared" si="12"/>
        <v/>
      </c>
      <c r="CJ23" s="123" t="str">
        <f t="shared" si="4"/>
        <v/>
      </c>
      <c r="CK23" s="121">
        <f>'ورود اطلاعات'!$D$19*محاسبات!G22</f>
        <v>0</v>
      </c>
      <c r="CL23" s="126">
        <f t="shared" si="5"/>
        <v>0</v>
      </c>
      <c r="CM23" s="123" t="str">
        <f>IF(A23&lt;&gt;"",(CM22*(1+$CO$1)+(I23/'life table -مفروضات و نرخ ها'!$M$5)*$CO$1*((1+$CO$1)^(1/'life table -مفروضات و نرخ ها'!$M$5))/(((1+$CO$1)^(1/'life table -مفروضات و نرخ ها'!$M$5))-1)),"")</f>
        <v/>
      </c>
      <c r="CN23" s="123" t="str">
        <f t="shared" si="9"/>
        <v/>
      </c>
    </row>
    <row r="24" spans="1:92" ht="19.5" x14ac:dyDescent="0.25">
      <c r="A24" s="95" t="str">
        <f t="shared" si="10"/>
        <v/>
      </c>
      <c r="B24" s="122" t="str">
        <f>IFERROR(IF(A23+$B$4&gt;81,"",IF($B$4+'life table -مفروضات و نرخ ها'!A23&lt;$B$4+'life table -مفروضات و نرخ ها'!$I$5,$B$4+'life table -مفروضات و نرخ ها'!A23,"")),"")</f>
        <v/>
      </c>
      <c r="C24" s="122" t="str">
        <f>IFERROR(IF(B24&lt;&gt;"",IF(A23+$C$4&gt;81,"",IF($C$4+'life table -مفروضات و نرخ ها'!A23&lt;$C$4+'life table -مفروضات و نرخ ها'!$I$5,$C$4+'life table -مفروضات و نرخ ها'!A23,"")),""),"")</f>
        <v/>
      </c>
      <c r="D24" s="122" t="str">
        <f>IFERROR(IF(B24&lt;&gt;"",IF(A23+$D$4&gt;81,"",IF($D$4+'life table -مفروضات و نرخ ها'!A23&lt;$D$4+'life table -مفروضات و نرخ ها'!$I$5,$D$4+'life table -مفروضات و نرخ ها'!A23,"")),""),"")</f>
        <v/>
      </c>
      <c r="E24" s="122" t="str">
        <f>IF(B24&lt;&gt;"",IF('life table -مفروضات و نرخ ها'!$K$4&lt;&gt; 0,IF($E$4+'life table -مفروضات و نرخ ها'!A23&lt;$E$4+'life table -مفروضات و نرخ ها'!$I$5,$E$4+'life table -مفروضات و نرخ ها'!A23,"")),"")</f>
        <v/>
      </c>
      <c r="F24" s="123"/>
      <c r="G24" s="123">
        <f>IF(A24&lt;&gt;"",IF('life table -مفروضات و نرخ ها'!$I$7&lt;&gt; "يكجا",G23*(1+'life table -مفروضات و نرخ ها'!$I$4),0),0)</f>
        <v>0</v>
      </c>
      <c r="H24" s="123">
        <f>IFERROR(IF(A24&lt;&gt;"",IF('life table -مفروضات و نرخ ها'!$O$11=1,(G24/K24)-(CA24+CB24+CC24),(G24/K24)),0),0)</f>
        <v>0</v>
      </c>
      <c r="I24" s="123" t="str">
        <f t="shared" si="0"/>
        <v/>
      </c>
      <c r="J24" s="123" t="str">
        <f>IF(A24&lt;&gt;"",IF(A24=1,'life table -مفروضات و نرخ ها'!$M$6,0),"")</f>
        <v/>
      </c>
      <c r="K24" s="124">
        <v>1</v>
      </c>
      <c r="L24" s="124" t="str">
        <f t="shared" si="13"/>
        <v/>
      </c>
      <c r="M24" s="124">
        <f t="shared" si="6"/>
        <v>0.28649999999999998</v>
      </c>
      <c r="N24" s="123">
        <f>IF(B24&lt;&gt;"",S24*(VLOOKUP('life table -مفروضات و نرخ ها'!$O$3+A23,'life table -مفروضات و نرخ ها'!$A$3:$D$103,4)*(1/(1+L24)^0.5)),0)</f>
        <v>0</v>
      </c>
      <c r="O24" s="123">
        <f>IFERROR(IF(C24&lt;&gt;"",R24*(VLOOKUP('life table -مفروضات و نرخ ها'!$S$3+A23,'life table -مفروضات و نرخ ها'!$A$3:$D$103,4)*(1/(1+L24)^0.5)),0),"")</f>
        <v>0</v>
      </c>
      <c r="P24" s="123">
        <f>IFERROR(IF(D24&lt;&gt;"",Q24*(VLOOKUP('life table -مفروضات و نرخ ها'!$S$4+A23,'life table -مفروضات و نرخ ها'!$A$3:$D$103,4)*(1/(1+L24)^0.5)),0),"")</f>
        <v>0</v>
      </c>
      <c r="Q24" s="123">
        <f>IF(D24&lt;&gt;"",IF((Q23*(1+'life table -مفروضات و نرخ ها'!$M$4))&gt;='life table -مفروضات و نرخ ها'!$I$10,'life table -مفروضات و نرخ ها'!$I$10,(Q23*(1+'life table -مفروضات و نرخ ها'!$M$4))),0)</f>
        <v>0</v>
      </c>
      <c r="R24" s="123">
        <f>IF(C24&lt;&gt;"",IF((R23*(1+'life table -مفروضات و نرخ ها'!$M$4))&gt;='life table -مفروضات و نرخ ها'!$I$10,'life table -مفروضات و نرخ ها'!$I$10,(R23*(1+'life table -مفروضات و نرخ ها'!$M$4))),0)</f>
        <v>0</v>
      </c>
      <c r="S24" s="123">
        <f>IF(A24&lt;&gt;"",IF((S23*(1+'life table -مفروضات و نرخ ها'!$M$4))&gt;='life table -مفروضات و نرخ ها'!$I$10,'life table -مفروضات و نرخ ها'!$I$10,(S23*(1+'life table -مفروضات و نرخ ها'!$M$4))),0)</f>
        <v>0</v>
      </c>
      <c r="T24" s="123">
        <f>IF(A24&lt;&gt;"",IF(S24*'ورود اطلاعات'!$D$7&lt;='life table -مفروضات و نرخ ها'!$M$10,S24*'ورود اطلاعات'!$D$7,'life table -مفروضات و نرخ ها'!$M$10),0)</f>
        <v>0</v>
      </c>
      <c r="U24" s="123">
        <f>IF(A24&lt;&gt;"",IF(R24*'ورود اطلاعات'!$F$7&lt;='life table -مفروضات و نرخ ها'!$M$10,R24*'ورود اطلاعات'!$F$7,'life table -مفروضات و نرخ ها'!$M$10),0)</f>
        <v>0</v>
      </c>
      <c r="V24" s="123">
        <f>IF(A24&lt;&gt;"",IF(Q24*'ورود اطلاعات'!$H$7&lt;='life table -مفروضات و نرخ ها'!$M$10,Q24*'ورود اطلاعات'!$H$7,'life table -مفروضات و نرخ ها'!$M$10),0)</f>
        <v>0</v>
      </c>
      <c r="W24" s="123" t="str">
        <f>IF(A24&lt;&gt;"",IF(W23*(1+'life table -مفروضات و نرخ ها'!$M$4)&lt;'life table -مفروضات و نرخ ها'!$I$11,W23*(1+'life table -مفروضات و نرخ ها'!$M$4),'life table -مفروضات و نرخ ها'!$I$11),"")</f>
        <v/>
      </c>
      <c r="X24" s="123">
        <f>IF(C24&lt;&gt;"",IF(X23*(1+'life table -مفروضات و نرخ ها'!$M$4)&lt;'life table -مفروضات و نرخ ها'!$I$11,X23*(1+'life table -مفروضات و نرخ ها'!$M$4),'life table -مفروضات و نرخ ها'!$I$11),0)</f>
        <v>0</v>
      </c>
      <c r="Y24" s="123">
        <f>IF(D24&lt;&gt;"",IF(Y23*(1+'life table -مفروضات و نرخ ها'!$M$4)&lt;'life table -مفروضات و نرخ ها'!$I$11,Y23*(1+'life table -مفروضات و نرخ ها'!$M$4),'life table -مفروضات و نرخ ها'!$I$11),0)</f>
        <v>0</v>
      </c>
      <c r="Z24" s="123">
        <f>IF(A24&lt;&gt;"",IF(Z23*(1+'life table -مفروضات و نرخ ها'!$M$4)&lt;'life table -مفروضات و نرخ ها'!$M$11,Z23*(1+'life table -مفروضات و نرخ ها'!$M$4),'life table -مفروضات و نرخ ها'!$M$11),0)</f>
        <v>0</v>
      </c>
      <c r="AA24" s="123">
        <f>IF(C24&lt;&gt;"",IF(AA23*(1+'life table -مفروضات و نرخ ها'!$M$4)&lt;'life table -مفروضات و نرخ ها'!$M$11,AA23*(1+'life table -مفروضات و نرخ ها'!$M$4),'life table -مفروضات و نرخ ها'!$M$11),0)</f>
        <v>0</v>
      </c>
      <c r="AB24" s="123">
        <f>IF(D24&lt;&gt;"",IF(AB23*(1+'life table -مفروضات و نرخ ها'!$M$4)&lt;'life table -مفروضات و نرخ ها'!$M$11,AB23*(1+'life table -مفروضات و نرخ ها'!$M$4),'life table -مفروضات و نرخ ها'!$M$11),0)</f>
        <v>0</v>
      </c>
      <c r="AC24" s="123">
        <f>IF(B24&gt;60,0,IF('ورود اطلاعات'!$D$14="ندارد",0,MIN(S24*'ورود اطلاعات'!$D$14,'life table -مفروضات و نرخ ها'!$O$10)))</f>
        <v>0</v>
      </c>
      <c r="AD24" s="123">
        <f>IF(C24&gt;60,0,IF('ورود اطلاعات'!$F$14="ندارد",0,MIN(R24*'ورود اطلاعات'!$F$14,'life table -مفروضات و نرخ ها'!$O$10)))</f>
        <v>0</v>
      </c>
      <c r="AE24" s="123">
        <f>IF(D24&gt;60,0,IF('ورود اطلاعات'!$H$14="ندارد",0,MIN(Q24*'ورود اطلاعات'!$H$14,'life table -مفروضات و نرخ ها'!$O$10)))</f>
        <v>0</v>
      </c>
      <c r="AF24" s="123">
        <f>IFERROR(IF(A24&lt;&gt;"",IF(AND('ورود اطلاعات'!$D$21="بیمه گذار",18&lt;=E24,E24&lt;=60),(AF23*AN23-AK23),IF(AND('ورود اطلاعات'!$D$21="بیمه شده اصلی",18&lt;=B24,B24&lt;=60),(AF23*AN23-AK23),0)),0),0)</f>
        <v>0</v>
      </c>
      <c r="AG24" s="123">
        <f t="shared" si="7"/>
        <v>0</v>
      </c>
      <c r="AH24" s="123">
        <f>IF(A24&lt;&gt;"",IF(AND('ورود اطلاعات'!$D$21="بیمه گذار",18&lt;=E24,E24&lt;=60),(AH23*AN23-AJ23),IF(AND('ورود اطلاعات'!$D$21="بیمه شده اصلی",18&lt;=B24,B24&lt;=60),(AH23*AN23-AJ23),0)),0)</f>
        <v>0</v>
      </c>
      <c r="AI24" s="123">
        <f t="shared" si="8"/>
        <v>0</v>
      </c>
      <c r="AJ24" s="123">
        <f>IFERROR(IF(A24&lt;&gt;"",IF('life table -مفروضات و نرخ ها'!$O$6="دارد",IF('life table -مفروضات و نرخ ها'!$O$11=0,IF(AND('life table -مفروضات و نرخ ها'!$K$5="خیر",'ورود اطلاعات'!$D$21="بیمه گذار"),(G25+AZ25+BA25+BB25+BC25+BD25+BE25+BF25+BG25+BH25+BI25+BP25+BQ25+BR25),IF(AND('life table -مفروضات و نرخ ها'!$K$5="خیر",'ورود اطلاعات'!$D$21="بیمه شده اصلی"),(G25+CB25+CC25),0)),0),0),0),0)</f>
        <v>0</v>
      </c>
      <c r="AK24" s="123">
        <f>IF(A24&lt;&gt;"",IF('life table -مفروضات و نرخ ها'!$O$6="دارد",IF('ورود اطلاعات'!$B$9=1,IF('ورود اطلاعات'!$B$11="خیر",G25,0),0),0),0)</f>
        <v>0</v>
      </c>
      <c r="AL24" s="123">
        <f>IF(A24&lt;&gt;"",IF('life table -مفروضات و نرخ ها'!$O$6="دارد",IF('life table -مفروضات و نرخ ها'!$O$11=1,IF('life table -مفروضات و نرخ ها'!$K$5="بلی",G25,0),0),0),0)</f>
        <v>0</v>
      </c>
      <c r="AM24" s="123" t="str">
        <f>IFERROR(IF(A24&lt;&gt;"",IF('life table -مفروضات و نرخ ها'!$O$6="دارد",IF('life table -مفروضات و نرخ ها'!$O$11=0,IF('life table -مفروضات و نرخ ها'!$K$5="بلی",(G25+CB25+CC25),0),0),0),""),0)</f>
        <v/>
      </c>
      <c r="AN24" s="124" t="str">
        <f t="shared" si="1"/>
        <v/>
      </c>
      <c r="AO24" s="124" t="str">
        <f t="shared" si="2"/>
        <v/>
      </c>
      <c r="AP24" s="124" t="str">
        <f>IF(A24&lt;&gt;"",PRODUCT($AO$4:AO24),"")</f>
        <v/>
      </c>
      <c r="AQ24" s="123">
        <f>کارمزد!N24</f>
        <v>0</v>
      </c>
      <c r="AR24" s="123">
        <f>IF(A24&lt;6,('life table -مفروضات و نرخ ها'!$Q$4/5)*$S$4,0)</f>
        <v>0</v>
      </c>
      <c r="AS24" s="123" t="str">
        <f>IFERROR(IF(A24&lt;&gt;"",'life table -مفروضات و نرخ ها'!$Q$6*H24,""),"")</f>
        <v/>
      </c>
      <c r="AT24" s="123" t="str">
        <f>IF(A24&lt;&gt;"",'life table -مفروضات و نرخ ها'!$Q$7*H24,"")</f>
        <v/>
      </c>
      <c r="AU24" s="123">
        <f t="shared" si="3"/>
        <v>0</v>
      </c>
      <c r="AV24" s="125">
        <f>IF(A24&lt;&gt;"",(('life table -مفروضات و نرخ ها'!$M$5*(((AN24)^(1/'life table -مفروضات و نرخ ها'!$M$5))-1))/((1-AO24)*((AN24)^(1/'life table -مفروضات و نرخ ها'!$M$5)))-1),0)</f>
        <v>0</v>
      </c>
      <c r="AW24" s="123" t="str">
        <f>IF(A24&lt;&gt;"",N24*'life table -مفروضات و نرخ ها'!$O$4,"")</f>
        <v/>
      </c>
      <c r="AX24" s="123" t="str">
        <f>IF(A24&lt;&gt;"",O24*'life table -مفروضات و نرخ ها'!$U$3,"")</f>
        <v/>
      </c>
      <c r="AY24" s="123" t="str">
        <f>IF(A24&lt;&gt;"",P24*'life table -مفروضات و نرخ ها'!$U$4,"")</f>
        <v/>
      </c>
      <c r="AZ24" s="123" t="str">
        <f>IFERROR(IF(A24&lt;&gt;"",IF('life table -مفروضات و نرخ ها'!$O$8=1,('life table -مفروضات و نرخ ها'!$Y$3*T24),IF('life table -مفروضات و نرخ ها'!$O$8=2,('life table -مفروضات و نرخ ها'!$Y$4*T24),IF('life table -مفروضات و نرخ ها'!$O$8=3,('life table -مفروضات و نرخ ها'!$Y$5*T24),IF('life table -مفروضات و نرخ ها'!$O$8=4,('life table -مفروضات و نرخ ها'!$Y$6*T24),('life table -مفروضات و نرخ ها'!$Y$7*T24))))),""),"")</f>
        <v/>
      </c>
      <c r="BA24" s="123" t="str">
        <f>IFERROR(IF(A24&lt;&gt;"",IF('life table -مفروضات و نرخ ها'!$S$10=1,('life table -مفروضات و نرخ ها'!$Y$3*U24),IF('life table -مفروضات و نرخ ها'!$S$10=2,('life table -مفروضات و نرخ ها'!$Y$4*U24),IF('life table -مفروضات و نرخ ها'!$S$10=3,('life table -مفروضات و نرخ ها'!$Y$5*U24),IF('life table -مفروضات و نرخ ها'!$S$10=4,('life table -مفروضات و نرخ ها'!$Y$6*U24),('life table -مفروضات و نرخ ها'!$Y$7*U24))))),""),"")</f>
        <v/>
      </c>
      <c r="BB24" s="123" t="str">
        <f>IFERROR(IF(A24&lt;&gt;"",IF('life table -مفروضات و نرخ ها'!$S$11=1,('life table -مفروضات و نرخ ها'!$Y$3*V24),IF('life table -مفروضات و نرخ ها'!$S$11=2,('life table -مفروضات و نرخ ها'!$Y$4*V24),IF('life table -مفروضات و نرخ ها'!$S$11=3,('life table -مفروضات و نرخ ها'!$Y$5*V24),IF('life table -مفروضات و نرخ ها'!$S$11=4,('life table -مفروضات و نرخ ها'!$Y$6*V24),('life table -مفروضات و نرخ ها'!$Y$7*V24))))),""),"")</f>
        <v/>
      </c>
      <c r="BC24" s="123" t="str">
        <f>IFERROR(IF(A24&lt;&gt;"",IF('life table -مفروضات و نرخ ها'!$O$8=1,('life table -مفروضات و نرخ ها'!$Z$3*W24),IF('life table -مفروضات و نرخ ها'!$O$8=2,('life table -مفروضات و نرخ ها'!$Z$4*W24),IF('life table -مفروضات و نرخ ها'!$O$8=3,('life table -مفروضات و نرخ ها'!$Z$5*W24),IF('life table -مفروضات و نرخ ها'!$O$8=4,('life table -مفروضات و نرخ ها'!$Z$6*W24),('life table -مفروضات و نرخ ها'!$Z$7*W24))))),""),"")</f>
        <v/>
      </c>
      <c r="BD24" s="123" t="str">
        <f>IFERROR(IF(A24&lt;&gt;"",IF('life table -مفروضات و نرخ ها'!$S$10=1,('life table -مفروضات و نرخ ها'!$Z$3*X24),IF('life table -مفروضات و نرخ ها'!$S$10=2,('life table -مفروضات و نرخ ها'!$Z$4*X24),IF('life table -مفروضات و نرخ ها'!$S$10=3,('life table -مفروضات و نرخ ها'!$Z$5*X24),IF('life table -مفروضات و نرخ ها'!$S$10=4,('life table -مفروضات و نرخ ها'!$Z$6*X24),('life table -مفروضات و نرخ ها'!$Z$7*X24))))),""),"")</f>
        <v/>
      </c>
      <c r="BE24" s="123" t="str">
        <f>IFERROR(IF(A24&lt;&gt;"",IF('life table -مفروضات و نرخ ها'!$S$11=1,('life table -مفروضات و نرخ ها'!$Z$3*Y24),IF('life table -مفروضات و نرخ ها'!$S$11=2,('life table -مفروضات و نرخ ها'!$Z$4*Y24),IF('life table -مفروضات و نرخ ها'!$S$11=3,('life table -مفروضات و نرخ ها'!$Z$5*Y24),IF('life table -مفروضات و نرخ ها'!$S$11=4,('life table -مفروضات و نرخ ها'!$Z$6*Y24),('life table -مفروضات و نرخ ها'!$Z$7*Y24))))),""),"")</f>
        <v/>
      </c>
      <c r="BF24" s="123" t="str">
        <f>IFERROR(IF(A24&lt;&gt;"",IF('life table -مفروضات و نرخ ها'!$O$8=1,('life table -مفروضات و نرخ ها'!$AA$3*Z24),IF('life table -مفروضات و نرخ ها'!$O$8=2,('life table -مفروضات و نرخ ها'!$AA$4*Z24),IF('life table -مفروضات و نرخ ها'!$O$8=3,('life table -مفروضات و نرخ ها'!$AA$5*Z24),IF('life table -مفروضات و نرخ ها'!$O$8=4,('life table -مفروضات و نرخ ها'!$AA$6*Z24),('life table -مفروضات و نرخ ها'!$AA$7*Z24))))),""),"")</f>
        <v/>
      </c>
      <c r="BG24" s="123" t="str">
        <f>IFERROR(IF(A24&lt;&gt;"",IF('life table -مفروضات و نرخ ها'!$S$10=1,('life table -مفروضات و نرخ ها'!$AA$3*AA24),IF('life table -مفروضات و نرخ ها'!$S$10=2,('life table -مفروضات و نرخ ها'!$AA$4*AA24),IF('life table -مفروضات و نرخ ها'!$S$10=3,('life table -مفروضات و نرخ ها'!$AA$5*AA24),IF('life table -مفروضات و نرخ ها'!$S$10=4,('life table -مفروضات و نرخ ها'!$AA$6*AA24),('life table -مفروضات و نرخ ها'!$AA$7*AA24))))),""),"")</f>
        <v/>
      </c>
      <c r="BH24" s="123" t="str">
        <f>IFERROR(IF(B24&lt;&gt;"",IF('life table -مفروضات و نرخ ها'!$S$11=1,('life table -مفروضات و نرخ ها'!$AA$3*AB24),IF('life table -مفروضات و نرخ ها'!$S$11=2,('life table -مفروضات و نرخ ها'!$AA$4*AB24),IF('life table -مفروضات و نرخ ها'!$S$11=3,('life table -مفروضات و نرخ ها'!$AA$5*AB24),IF('life table -مفروضات و نرخ ها'!$S$11=4,('life table -مفروضات و نرخ ها'!$AA$6*AB24),('life table -مفروضات و نرخ ها'!$AA$7*AB24))))),""),"")</f>
        <v/>
      </c>
      <c r="BI24" s="123" t="str">
        <f>IF(A24&lt;&gt;"",(T24*'life table -مفروضات و نرخ ها'!$Y$3+W24*'life table -مفروضات و نرخ ها'!$Z$3+Z24*'life table -مفروضات و نرخ ها'!$AA$3)*'ورود اطلاعات'!$D$22+(U24*'life table -مفروضات و نرخ ها'!$Y$3+X24*'life table -مفروضات و نرخ ها'!$Z$3+AA24*'life table -مفروضات و نرخ ها'!$AA$3)*'ورود اطلاعات'!$F$17+(V24*'life table -مفروضات و نرخ ها'!$Y$3+Y24*'life table -مفروضات و نرخ ها'!$Z$3+AB24*'life table -مفروضات و نرخ ها'!$AA$3)*('ورود اطلاعات'!$H$17),"")</f>
        <v/>
      </c>
      <c r="BJ24" s="123">
        <f>IFERROR(IF($B$4+A24='ورود اطلاعات'!$B$8+محاسبات!$B$4,0,IF('ورود اطلاعات'!$B$11="بلی",IF(AND(B24&lt;18,B24&gt;60),0,IF(AND('ورود اطلاعات'!$D$20="دارد",'ورود اطلاعات'!$B$9=0),(G24+AZ24+BA24+BB24+BC24+BD24+BE24+BF24+BG24+BH24+BP24+BQ24+BR24+BI24)/K24)*VLOOKUP(B24,'life table -مفروضات و نرخ ها'!AF:AG,2,0))*(1+'ورود اطلاعات'!$D$22+'ورود اطلاعات'!$D$5),0)),0)</f>
        <v>0</v>
      </c>
      <c r="BK24" s="123">
        <f>IFERROR(IF($B$4+A24='ورود اطلاعات'!$B$8+محاسبات!$B$4,0,IF('ورود اطلاعات'!$B$11="بلی",IF(AND(B24&lt;18,B24&gt;60),0,IF(AND('ورود اطلاعات'!$D$20="دارد",'ورود اطلاعات'!$B$9=1),(G24)/K24)*VLOOKUP(B24,'life table -مفروضات و نرخ ها'!AF:AG,2,0))*(1+'ورود اطلاعات'!$D$22+'ورود اطلاعات'!$D$5),0)),0)</f>
        <v>0</v>
      </c>
      <c r="BL24" s="123">
        <f>IFERROR(IF($E$4+A24='ورود اطلاعات'!$B$8+محاسبات!$E$4,0,IF('ورود اطلاعات'!$B$9=0,IF('ورود اطلاعات'!$B$11="خیر",IF('ورود اطلاعات'!$D$20="دارد",IF('ورود اطلاعات'!$D$21="بیمه گذار",IF(AND(E24&lt;18,E24&gt;60),0,(((G24+AZ24+BA24+BB24+BC24+BD24+BE24+BF24+BG24+BH24+BP24+BQ24+BR24+BI24)/K24)*VLOOKUP(E24,'life table -مفروضات و نرخ ها'!AF:AG,2,0)*(1+'ورود اطلاعات'!$D$24+'ورود اطلاعات'!$D$23))),0),0),0),0)),0)</f>
        <v>0</v>
      </c>
      <c r="BM24" s="123">
        <f>IFERROR(IF($B$4+A24='ورود اطلاعات'!$B$8+$B$4,0,IF('ورود اطلاعات'!$B$9=0,IF('ورود اطلاعات'!$B$11="خیر",IF('ورود اطلاعات'!$D$20="دارد",IF('ورود اطلاعات'!$D$21="بیمه شده اصلی",IF(AND(B24&lt;18,B24&gt;60),0,(((G24+AZ24+BA24+BB24+BC24+BD24+BE24+BF24+BG24+BH24+BP24+BQ24+BR24+BI24)/K24)*VLOOKUP(B24,'life table -مفروضات و نرخ ها'!AF:AG,2,0)*(1+'ورود اطلاعات'!$D$22+'ورود اطلاعات'!$D$5))),0),0),0),0)),0)</f>
        <v>0</v>
      </c>
      <c r="BN24" s="123">
        <f>IFERROR(IF($E$4+A24='ورود اطلاعات'!$B$8+$E$4,0,IF('ورود اطلاعات'!$B$9=1,IF('ورود اطلاعات'!$B$11="خیر",IF('ورود اطلاعات'!$D$20="دارد",IF('ورود اطلاعات'!$D$21="بیمه گذار",IF(AND(E24&lt;18,E24&gt;60),0,((G24/K24)*VLOOKUP(E24,'life table -مفروضات و نرخ ها'!AF:AG,2,0)*(1+'ورود اطلاعات'!$D$24+'ورود اطلاعات'!$D$23))),0),0),0))),0)</f>
        <v>0</v>
      </c>
      <c r="BO24" s="123">
        <f>IFERROR(IF($B$4+A24='ورود اطلاعات'!$B$8+$B$4,0,IF('ورود اطلاعات'!$B$9=1,IF('ورود اطلاعات'!$B$11="خیر",IF('ورود اطلاعات'!$D$20="دارد",IF('ورود اطلاعات'!$D$21="بیمه شده اصلی",IF(AND(B24&lt;18,B24&gt;60),0,((G24/K24)*VLOOKUP(B24,'life table -مفروضات و نرخ ها'!AF:AG,2,0)*(1+'ورود اطلاعات'!$D$22+'ورود اطلاعات'!$D$5))),0),0),0),0)),0)</f>
        <v>0</v>
      </c>
      <c r="BP24" s="123">
        <f>IFERROR(IF('ورود اطلاعات'!$D$16=5,(VLOOKUP(محاسبات!B24,'life table -مفروضات و نرخ ها'!AC:AD,2,0)*محاسبات!AC24)/1000000,(VLOOKUP(محاسبات!B24,'life table -مفروضات و نرخ ها'!AC:AE,3,0)*محاسبات!AC24)/1000000)*(1+'ورود اطلاعات'!$D$5),0)</f>
        <v>0</v>
      </c>
      <c r="BQ24" s="123">
        <f>IFERROR(IF('ورود اطلاعات'!$F$16=5,(VLOOKUP(C24,'life table -مفروضات و نرخ ها'!AC:AD,2,0)*AD24)/1000000,(VLOOKUP(C24,'life table -مفروضات و نرخ ها'!AC:AE,3,0)*محاسبات!AD24)/1000000)*(1+'ورود اطلاعات'!$F$5),0)</f>
        <v>0</v>
      </c>
      <c r="BR24" s="123">
        <f>IFERROR(IF('ورود اطلاعات'!$H$16=5,(VLOOKUP(D24,'life table -مفروضات و نرخ ها'!AC:AD,2,0)*AE24)/1000000,(VLOOKUP(D24,'life table -مفروضات و نرخ ها'!AC:AE,3,0)*AE24)/1000000)*(1+'ورود اطلاعات'!$H$5),0)</f>
        <v>0</v>
      </c>
      <c r="BS24" s="123" t="b">
        <f>IF(A24&lt;&gt;"",IF('ورود اطلاعات'!$B$9=1,IF('ورود اطلاعات'!$B$11="بلی",IF(AND(18&lt;=B24,B24&lt;=60),AG24*(VLOOKUP('life table -مفروضات و نرخ ها'!$O$3+A23,'life table -مفروضات و نرخ ها'!$A$3:$D$103,4,0))*(1+'ورود اطلاعات'!$D$5),0),0),0))</f>
        <v>0</v>
      </c>
      <c r="BT24" s="123" t="b">
        <f>IFERROR(IF(A24&lt;&gt;"",IF('ورود اطلاعات'!$B$9=1,IF('ورود اطلاعات'!$B$11="خیر",IF('ورود اطلاعات'!$D$21="بیمه شده اصلی",(محاسبات!AF24*VLOOKUP(محاسبات!B24,'life table -مفروضات و نرخ ها'!A:D,4,0)*(1+'ورود اطلاعات'!$D$5)),IF('ورود اطلاعات'!$D$21="بیمه گذار",(محاسبات!AF24*VLOOKUP(محاسبات!E24,'life table -مفروضات و نرخ ها'!A:D,4,0)*(1+'ورود اطلاعات'!$D$23)),0))))),0)</f>
        <v>0</v>
      </c>
      <c r="BU24" s="123" t="b">
        <f>IFERROR(IF(A24&lt;&gt;"",IF('ورود اطلاعات'!$B$9=0,IF('ورود اطلاعات'!$B$11="خیر",IF('ورود اطلاعات'!$D$21="بیمه شده اصلی",(محاسبات!AH24*VLOOKUP(محاسبات!B24,'life table -مفروضات و نرخ ها'!A:D,4,0)*(1+'ورود اطلاعات'!$D$5)),IF('ورود اطلاعات'!$D$21="بیمه گذار",(محاسبات!AH24*VLOOKUP(محاسبات!E24,'life table -مفروضات و نرخ ها'!A:D,4,0)*(1+'ورود اطلاعات'!$D$23)),0))))),0)</f>
        <v>0</v>
      </c>
      <c r="BV24" s="123" t="b">
        <f>IF(A24&lt;&gt;"",IF('ورود اطلاعات'!$B$9=0,IF('ورود اطلاعات'!$B$11="بلی",IF(AND(18&lt;=B24,B24&lt;=60),AI24*(VLOOKUP('life table -مفروضات و نرخ ها'!$O$3+A23,'life table -مفروضات و نرخ ها'!$A$3:$D$103,4,0))*(1+'ورود اطلاعات'!$D$5),0),0),0))</f>
        <v>0</v>
      </c>
      <c r="BW24" s="123" t="str">
        <f>IFERROR(IF(A24&lt;&gt;"",'life table -مفروضات و نرخ ها'!$Q$11*BK24,""),0)</f>
        <v/>
      </c>
      <c r="BX24" s="123" t="str">
        <f>IFERROR(IF(A24&lt;&gt;"",'life table -مفروضات و نرخ ها'!$Q$11*(BO24+BN24),""),0)</f>
        <v/>
      </c>
      <c r="BY24" s="123">
        <f>IFERROR(IF(A24&lt;&gt;"",BJ24*'life table -مفروضات و نرخ ها'!$Q$11,0),"")</f>
        <v>0</v>
      </c>
      <c r="BZ24" s="123">
        <f>IFERROR(IF(A24&lt;&gt;"",(BM24+BL24)*'life table -مفروضات و نرخ ها'!$Q$11,0),0)</f>
        <v>0</v>
      </c>
      <c r="CA24" s="123">
        <f>IF(A24&lt;&gt;"",AZ24+BC24+BF24+BJ24+BK24+BL24+BM24+BN24+BO24+BP24+BS24+BT24+BU24+BV24+BW24+BX24+BY24+BZ24+'ورود اطلاعات'!$D$22*(محاسبات!T24*'life table -مفروضات و نرخ ها'!$Y$3+محاسبات!W24*'life table -مفروضات و نرخ ها'!$Z$3+محاسبات!Z24*'life table -مفروضات و نرخ ها'!$AA$3),0)</f>
        <v>0</v>
      </c>
      <c r="CB24" s="123">
        <f>IF(A24&lt;&gt;"",BA24+BD24+BG24+BQ24+'ورود اطلاعات'!$F$17*(محاسبات!U24*'life table -مفروضات و نرخ ها'!$Y$3+محاسبات!X24*'life table -مفروضات و نرخ ها'!$Z$3+محاسبات!AA24*'life table -مفروضات و نرخ ها'!$AA$3),0)</f>
        <v>0</v>
      </c>
      <c r="CC24" s="123" t="str">
        <f>IF(A24&lt;&gt;"",BB24+BE24+BH24+BR24+'ورود اطلاعات'!$H$17*(محاسبات!V24*'life table -مفروضات و نرخ ها'!$Y$3+محاسبات!Y24*'life table -مفروضات و نرخ ها'!$Z$3+محاسبات!AB24*'life table -مفروضات و نرخ ها'!$AA$3),"")</f>
        <v/>
      </c>
      <c r="CD24" s="123" t="str">
        <f>IF(B24&lt;&gt;"",'life table -مفروضات و نرخ ها'!$Q$8*(N24+P24+O24+AQ24+AR24+AS24+AT24+AW24+AX24+AY24+AZ24+BA24+BL24+BN24+BO24+BB24+BC24+BD24+BE24+BF24+BG24+BH24+BP24+BQ24+BR24+BJ24+BK24+BM24+BS24+BT24+BU24+BV24+BW24+BX24+BY24+BZ24+AU24),"")</f>
        <v/>
      </c>
      <c r="CE24" s="123" t="str">
        <f>IF(B24&lt;&gt;"",'life table -مفروضات و نرخ ها'!$Q$9*(N24+P24+O24+AQ24+AR24+AS24+AT24+AW24+AX24+AY24+AZ24+BA24+BL24+BN24+BO24+BB24+BC24+BD24+BE24+BF24+BG24+BH24+BP24+BQ24+BR24+BJ24+BK24+BM24+BS24+BT24+BU24+BV24+BW24+BX24+BY24+BZ24+AU24),"")</f>
        <v/>
      </c>
      <c r="CF24" s="123" t="str">
        <f>IF(A24&lt;&gt;"",(CF23*(1+L24)+(I24/'life table -مفروضات و نرخ ها'!$M$5)*L24*((1+L24)^(1/'life table -مفروضات و نرخ ها'!$M$5))/(((1+L24)^(1/'life table -مفروضات و نرخ ها'!$M$5))-1)),"")</f>
        <v/>
      </c>
      <c r="CG24" s="123" t="str">
        <f t="shared" si="14"/>
        <v/>
      </c>
      <c r="CH24" s="123" t="str">
        <f t="shared" si="11"/>
        <v/>
      </c>
      <c r="CI24" s="123" t="str">
        <f t="shared" si="12"/>
        <v/>
      </c>
      <c r="CJ24" s="123" t="str">
        <f t="shared" si="4"/>
        <v/>
      </c>
      <c r="CK24" s="121">
        <f>'ورود اطلاعات'!$D$19*محاسبات!G23</f>
        <v>0</v>
      </c>
      <c r="CL24" s="126">
        <f t="shared" si="5"/>
        <v>0</v>
      </c>
      <c r="CM24" s="123" t="str">
        <f>IF(A24&lt;&gt;"",(CM23*(1+$CO$1)+(I24/'life table -مفروضات و نرخ ها'!$M$5)*$CO$1*((1+$CO$1)^(1/'life table -مفروضات و نرخ ها'!$M$5))/(((1+$CO$1)^(1/'life table -مفروضات و نرخ ها'!$M$5))-1)),"")</f>
        <v/>
      </c>
      <c r="CN24" s="123" t="str">
        <f t="shared" si="9"/>
        <v/>
      </c>
    </row>
    <row r="25" spans="1:92" ht="19.5" x14ac:dyDescent="0.25">
      <c r="A25" s="95" t="str">
        <f t="shared" si="10"/>
        <v/>
      </c>
      <c r="B25" s="122" t="str">
        <f>IFERROR(IF(A24+$B$4&gt;81,"",IF($B$4+'life table -مفروضات و نرخ ها'!A24&lt;$B$4+'life table -مفروضات و نرخ ها'!$I$5,$B$4+'life table -مفروضات و نرخ ها'!A24,"")),"")</f>
        <v/>
      </c>
      <c r="C25" s="122" t="str">
        <f>IFERROR(IF(B25&lt;&gt;"",IF(A24+$C$4&gt;81,"",IF($C$4+'life table -مفروضات و نرخ ها'!A24&lt;$C$4+'life table -مفروضات و نرخ ها'!$I$5,$C$4+'life table -مفروضات و نرخ ها'!A24,"")),""),"")</f>
        <v/>
      </c>
      <c r="D25" s="122" t="str">
        <f>IFERROR(IF(B25&lt;&gt;"",IF(A24+$D$4&gt;81,"",IF($D$4+'life table -مفروضات و نرخ ها'!A24&lt;$D$4+'life table -مفروضات و نرخ ها'!$I$5,$D$4+'life table -مفروضات و نرخ ها'!A24,"")),""),"")</f>
        <v/>
      </c>
      <c r="E25" s="122" t="str">
        <f>IF(B25&lt;&gt;"",IF('life table -مفروضات و نرخ ها'!$K$4&lt;&gt; 0,IF($E$4+'life table -مفروضات و نرخ ها'!A24&lt;$E$4+'life table -مفروضات و نرخ ها'!$I$5,$E$4+'life table -مفروضات و نرخ ها'!A24,"")),"")</f>
        <v/>
      </c>
      <c r="F25" s="123"/>
      <c r="G25" s="123">
        <f>IF(A25&lt;&gt;"",IF('life table -مفروضات و نرخ ها'!$I$7&lt;&gt; "يكجا",G24*(1+'life table -مفروضات و نرخ ها'!$I$4),0),0)</f>
        <v>0</v>
      </c>
      <c r="H25" s="123">
        <f>IFERROR(IF(A25&lt;&gt;"",IF('life table -مفروضات و نرخ ها'!$O$11=1,(G25/K25)-(CA25+CB25+CC25),(G25/K25)),0),0)</f>
        <v>0</v>
      </c>
      <c r="I25" s="123" t="str">
        <f t="shared" si="0"/>
        <v/>
      </c>
      <c r="J25" s="123" t="str">
        <f>IF(A25&lt;&gt;"",IF(A25=1,'life table -مفروضات و نرخ ها'!$M$6,0),"")</f>
        <v/>
      </c>
      <c r="K25" s="124">
        <v>1</v>
      </c>
      <c r="L25" s="124" t="str">
        <f t="shared" si="13"/>
        <v/>
      </c>
      <c r="M25" s="124">
        <f t="shared" si="6"/>
        <v>0.28649999999999998</v>
      </c>
      <c r="N25" s="123">
        <f>IF(B25&lt;&gt;"",S25*(VLOOKUP('life table -مفروضات و نرخ ها'!$O$3+A24,'life table -مفروضات و نرخ ها'!$A$3:$D$103,4)*(1/(1+L25)^0.5)),0)</f>
        <v>0</v>
      </c>
      <c r="O25" s="123">
        <f>IFERROR(IF(C25&lt;&gt;"",R25*(VLOOKUP('life table -مفروضات و نرخ ها'!$S$3+A24,'life table -مفروضات و نرخ ها'!$A$3:$D$103,4)*(1/(1+L25)^0.5)),0),"")</f>
        <v>0</v>
      </c>
      <c r="P25" s="123">
        <f>IFERROR(IF(D25&lt;&gt;"",Q25*(VLOOKUP('life table -مفروضات و نرخ ها'!$S$4+A24,'life table -مفروضات و نرخ ها'!$A$3:$D$103,4)*(1/(1+L25)^0.5)),0),"")</f>
        <v>0</v>
      </c>
      <c r="Q25" s="123">
        <f>IF(D25&lt;&gt;"",IF((Q24*(1+'life table -مفروضات و نرخ ها'!$M$4))&gt;='life table -مفروضات و نرخ ها'!$I$10,'life table -مفروضات و نرخ ها'!$I$10,(Q24*(1+'life table -مفروضات و نرخ ها'!$M$4))),0)</f>
        <v>0</v>
      </c>
      <c r="R25" s="123">
        <f>IF(C25&lt;&gt;"",IF((R24*(1+'life table -مفروضات و نرخ ها'!$M$4))&gt;='life table -مفروضات و نرخ ها'!$I$10,'life table -مفروضات و نرخ ها'!$I$10,(R24*(1+'life table -مفروضات و نرخ ها'!$M$4))),0)</f>
        <v>0</v>
      </c>
      <c r="S25" s="123">
        <f>IF(A25&lt;&gt;"",IF((S24*(1+'life table -مفروضات و نرخ ها'!$M$4))&gt;='life table -مفروضات و نرخ ها'!$I$10,'life table -مفروضات و نرخ ها'!$I$10,(S24*(1+'life table -مفروضات و نرخ ها'!$M$4))),0)</f>
        <v>0</v>
      </c>
      <c r="T25" s="123">
        <f>IF(A25&lt;&gt;"",IF(S25*'ورود اطلاعات'!$D$7&lt;='life table -مفروضات و نرخ ها'!$M$10,S25*'ورود اطلاعات'!$D$7,'life table -مفروضات و نرخ ها'!$M$10),0)</f>
        <v>0</v>
      </c>
      <c r="U25" s="123">
        <f>IF(A25&lt;&gt;"",IF(R25*'ورود اطلاعات'!$F$7&lt;='life table -مفروضات و نرخ ها'!$M$10,R25*'ورود اطلاعات'!$F$7,'life table -مفروضات و نرخ ها'!$M$10),0)</f>
        <v>0</v>
      </c>
      <c r="V25" s="123">
        <f>IF(A25&lt;&gt;"",IF(Q25*'ورود اطلاعات'!$H$7&lt;='life table -مفروضات و نرخ ها'!$M$10,Q25*'ورود اطلاعات'!$H$7,'life table -مفروضات و نرخ ها'!$M$10),0)</f>
        <v>0</v>
      </c>
      <c r="W25" s="123" t="str">
        <f>IF(A25&lt;&gt;"",IF(W24*(1+'life table -مفروضات و نرخ ها'!$M$4)&lt;'life table -مفروضات و نرخ ها'!$I$11,W24*(1+'life table -مفروضات و نرخ ها'!$M$4),'life table -مفروضات و نرخ ها'!$I$11),"")</f>
        <v/>
      </c>
      <c r="X25" s="123">
        <f>IF(C25&lt;&gt;"",IF(X24*(1+'life table -مفروضات و نرخ ها'!$M$4)&lt;'life table -مفروضات و نرخ ها'!$I$11,X24*(1+'life table -مفروضات و نرخ ها'!$M$4),'life table -مفروضات و نرخ ها'!$I$11),0)</f>
        <v>0</v>
      </c>
      <c r="Y25" s="123">
        <f>IF(D25&lt;&gt;"",IF(Y24*(1+'life table -مفروضات و نرخ ها'!$M$4)&lt;'life table -مفروضات و نرخ ها'!$I$11,Y24*(1+'life table -مفروضات و نرخ ها'!$M$4),'life table -مفروضات و نرخ ها'!$I$11),0)</f>
        <v>0</v>
      </c>
      <c r="Z25" s="123">
        <f>IF(A25&lt;&gt;"",IF(Z24*(1+'life table -مفروضات و نرخ ها'!$M$4)&lt;'life table -مفروضات و نرخ ها'!$M$11,Z24*(1+'life table -مفروضات و نرخ ها'!$M$4),'life table -مفروضات و نرخ ها'!$M$11),0)</f>
        <v>0</v>
      </c>
      <c r="AA25" s="123">
        <f>IF(C25&lt;&gt;"",IF(AA24*(1+'life table -مفروضات و نرخ ها'!$M$4)&lt;'life table -مفروضات و نرخ ها'!$M$11,AA24*(1+'life table -مفروضات و نرخ ها'!$M$4),'life table -مفروضات و نرخ ها'!$M$11),0)</f>
        <v>0</v>
      </c>
      <c r="AB25" s="123">
        <f>IF(D25&lt;&gt;"",IF(AB24*(1+'life table -مفروضات و نرخ ها'!$M$4)&lt;'life table -مفروضات و نرخ ها'!$M$11,AB24*(1+'life table -مفروضات و نرخ ها'!$M$4),'life table -مفروضات و نرخ ها'!$M$11),0)</f>
        <v>0</v>
      </c>
      <c r="AC25" s="123">
        <f>IF(B25&gt;60,0,IF('ورود اطلاعات'!$D$14="ندارد",0,MIN(S25*'ورود اطلاعات'!$D$14,'life table -مفروضات و نرخ ها'!$O$10)))</f>
        <v>0</v>
      </c>
      <c r="AD25" s="123">
        <f>IF(C25&gt;60,0,IF('ورود اطلاعات'!$F$14="ندارد",0,MIN(R25*'ورود اطلاعات'!$F$14,'life table -مفروضات و نرخ ها'!$O$10)))</f>
        <v>0</v>
      </c>
      <c r="AE25" s="123">
        <f>IF(D25&gt;60,0,IF('ورود اطلاعات'!$H$14="ندارد",0,MIN(Q25*'ورود اطلاعات'!$H$14,'life table -مفروضات و نرخ ها'!$O$10)))</f>
        <v>0</v>
      </c>
      <c r="AF25" s="123">
        <f>IFERROR(IF(A25&lt;&gt;"",IF(AND('ورود اطلاعات'!$D$21="بیمه گذار",18&lt;=E25,E25&lt;=60),(AF24*AN24-AK24),IF(AND('ورود اطلاعات'!$D$21="بیمه شده اصلی",18&lt;=B25,B25&lt;=60),(AF24*AN24-AK24),0)),0),0)</f>
        <v>0</v>
      </c>
      <c r="AG25" s="123">
        <f t="shared" si="7"/>
        <v>0</v>
      </c>
      <c r="AH25" s="123">
        <f>IF(A25&lt;&gt;"",IF(AND('ورود اطلاعات'!$D$21="بیمه گذار",18&lt;=E25,E25&lt;=60),(AH24*AN24-AJ24),IF(AND('ورود اطلاعات'!$D$21="بیمه شده اصلی",18&lt;=B25,B25&lt;=60),(AH24*AN24-AJ24),0)),0)</f>
        <v>0</v>
      </c>
      <c r="AI25" s="123">
        <f t="shared" si="8"/>
        <v>0</v>
      </c>
      <c r="AJ25" s="123">
        <f>IFERROR(IF(A25&lt;&gt;"",IF('life table -مفروضات و نرخ ها'!$O$6="دارد",IF('life table -مفروضات و نرخ ها'!$O$11=0,IF(AND('life table -مفروضات و نرخ ها'!$K$5="خیر",'ورود اطلاعات'!$D$21="بیمه گذار"),(G26+AZ26+BA26+BB26+BC26+BD26+BE26+BF26+BG26+BH26+BI26+BP26+BQ26+BR26),IF(AND('life table -مفروضات و نرخ ها'!$K$5="خیر",'ورود اطلاعات'!$D$21="بیمه شده اصلی"),(G26+CB26+CC26),0)),0),0),0),0)</f>
        <v>0</v>
      </c>
      <c r="AK25" s="123">
        <f>IF(A25&lt;&gt;"",IF('life table -مفروضات و نرخ ها'!$O$6="دارد",IF('ورود اطلاعات'!$B$9=1,IF('ورود اطلاعات'!$B$11="خیر",G26,0),0),0),0)</f>
        <v>0</v>
      </c>
      <c r="AL25" s="123">
        <f>IF(A25&lt;&gt;"",IF('life table -مفروضات و نرخ ها'!$O$6="دارد",IF('life table -مفروضات و نرخ ها'!$O$11=1,IF('life table -مفروضات و نرخ ها'!$K$5="بلی",G26,0),0),0),0)</f>
        <v>0</v>
      </c>
      <c r="AM25" s="123" t="str">
        <f>IFERROR(IF(A25&lt;&gt;"",IF('life table -مفروضات و نرخ ها'!$O$6="دارد",IF('life table -مفروضات و نرخ ها'!$O$11=0,IF('life table -مفروضات و نرخ ها'!$K$5="بلی",(G26+CB26+CC26),0),0),0),""),0)</f>
        <v/>
      </c>
      <c r="AN25" s="124" t="str">
        <f t="shared" si="1"/>
        <v/>
      </c>
      <c r="AO25" s="124" t="str">
        <f t="shared" si="2"/>
        <v/>
      </c>
      <c r="AP25" s="124" t="str">
        <f>IF(A25&lt;&gt;"",PRODUCT($AO$4:AO25),"")</f>
        <v/>
      </c>
      <c r="AQ25" s="123">
        <f>کارمزد!N25</f>
        <v>0</v>
      </c>
      <c r="AR25" s="123">
        <f>IF(A25&lt;6,('life table -مفروضات و نرخ ها'!$Q$4/5)*$S$4,0)</f>
        <v>0</v>
      </c>
      <c r="AS25" s="123" t="str">
        <f>IFERROR(IF(A25&lt;&gt;"",'life table -مفروضات و نرخ ها'!$Q$6*H25,""),"")</f>
        <v/>
      </c>
      <c r="AT25" s="123" t="str">
        <f>IF(A25&lt;&gt;"",'life table -مفروضات و نرخ ها'!$Q$7*H25,"")</f>
        <v/>
      </c>
      <c r="AU25" s="123">
        <f t="shared" si="3"/>
        <v>0</v>
      </c>
      <c r="AV25" s="125">
        <f>IF(A25&lt;&gt;"",(('life table -مفروضات و نرخ ها'!$M$5*(((AN25)^(1/'life table -مفروضات و نرخ ها'!$M$5))-1))/((1-AO25)*((AN25)^(1/'life table -مفروضات و نرخ ها'!$M$5)))-1),0)</f>
        <v>0</v>
      </c>
      <c r="AW25" s="123" t="str">
        <f>IF(A25&lt;&gt;"",N25*'life table -مفروضات و نرخ ها'!$O$4,"")</f>
        <v/>
      </c>
      <c r="AX25" s="123" t="str">
        <f>IF(A25&lt;&gt;"",O25*'life table -مفروضات و نرخ ها'!$U$3,"")</f>
        <v/>
      </c>
      <c r="AY25" s="123" t="str">
        <f>IF(A25&lt;&gt;"",P25*'life table -مفروضات و نرخ ها'!$U$4,"")</f>
        <v/>
      </c>
      <c r="AZ25" s="123" t="str">
        <f>IFERROR(IF(A25&lt;&gt;"",IF('life table -مفروضات و نرخ ها'!$O$8=1,('life table -مفروضات و نرخ ها'!$Y$3*T25),IF('life table -مفروضات و نرخ ها'!$O$8=2,('life table -مفروضات و نرخ ها'!$Y$4*T25),IF('life table -مفروضات و نرخ ها'!$O$8=3,('life table -مفروضات و نرخ ها'!$Y$5*T25),IF('life table -مفروضات و نرخ ها'!$O$8=4,('life table -مفروضات و نرخ ها'!$Y$6*T25),('life table -مفروضات و نرخ ها'!$Y$7*T25))))),""),"")</f>
        <v/>
      </c>
      <c r="BA25" s="123" t="str">
        <f>IFERROR(IF(A25&lt;&gt;"",IF('life table -مفروضات و نرخ ها'!$S$10=1,('life table -مفروضات و نرخ ها'!$Y$3*U25),IF('life table -مفروضات و نرخ ها'!$S$10=2,('life table -مفروضات و نرخ ها'!$Y$4*U25),IF('life table -مفروضات و نرخ ها'!$S$10=3,('life table -مفروضات و نرخ ها'!$Y$5*U25),IF('life table -مفروضات و نرخ ها'!$S$10=4,('life table -مفروضات و نرخ ها'!$Y$6*U25),('life table -مفروضات و نرخ ها'!$Y$7*U25))))),""),"")</f>
        <v/>
      </c>
      <c r="BB25" s="123" t="str">
        <f>IFERROR(IF(A25&lt;&gt;"",IF('life table -مفروضات و نرخ ها'!$S$11=1,('life table -مفروضات و نرخ ها'!$Y$3*V25),IF('life table -مفروضات و نرخ ها'!$S$11=2,('life table -مفروضات و نرخ ها'!$Y$4*V25),IF('life table -مفروضات و نرخ ها'!$S$11=3,('life table -مفروضات و نرخ ها'!$Y$5*V25),IF('life table -مفروضات و نرخ ها'!$S$11=4,('life table -مفروضات و نرخ ها'!$Y$6*V25),('life table -مفروضات و نرخ ها'!$Y$7*V25))))),""),"")</f>
        <v/>
      </c>
      <c r="BC25" s="123" t="str">
        <f>IFERROR(IF(A25&lt;&gt;"",IF('life table -مفروضات و نرخ ها'!$O$8=1,('life table -مفروضات و نرخ ها'!$Z$3*W25),IF('life table -مفروضات و نرخ ها'!$O$8=2,('life table -مفروضات و نرخ ها'!$Z$4*W25),IF('life table -مفروضات و نرخ ها'!$O$8=3,('life table -مفروضات و نرخ ها'!$Z$5*W25),IF('life table -مفروضات و نرخ ها'!$O$8=4,('life table -مفروضات و نرخ ها'!$Z$6*W25),('life table -مفروضات و نرخ ها'!$Z$7*W25))))),""),"")</f>
        <v/>
      </c>
      <c r="BD25" s="123" t="str">
        <f>IFERROR(IF(A25&lt;&gt;"",IF('life table -مفروضات و نرخ ها'!$S$10=1,('life table -مفروضات و نرخ ها'!$Z$3*X25),IF('life table -مفروضات و نرخ ها'!$S$10=2,('life table -مفروضات و نرخ ها'!$Z$4*X25),IF('life table -مفروضات و نرخ ها'!$S$10=3,('life table -مفروضات و نرخ ها'!$Z$5*X25),IF('life table -مفروضات و نرخ ها'!$S$10=4,('life table -مفروضات و نرخ ها'!$Z$6*X25),('life table -مفروضات و نرخ ها'!$Z$7*X25))))),""),"")</f>
        <v/>
      </c>
      <c r="BE25" s="123" t="str">
        <f>IFERROR(IF(A25&lt;&gt;"",IF('life table -مفروضات و نرخ ها'!$S$11=1,('life table -مفروضات و نرخ ها'!$Z$3*Y25),IF('life table -مفروضات و نرخ ها'!$S$11=2,('life table -مفروضات و نرخ ها'!$Z$4*Y25),IF('life table -مفروضات و نرخ ها'!$S$11=3,('life table -مفروضات و نرخ ها'!$Z$5*Y25),IF('life table -مفروضات و نرخ ها'!$S$11=4,('life table -مفروضات و نرخ ها'!$Z$6*Y25),('life table -مفروضات و نرخ ها'!$Z$7*Y25))))),""),"")</f>
        <v/>
      </c>
      <c r="BF25" s="123" t="str">
        <f>IFERROR(IF(A25&lt;&gt;"",IF('life table -مفروضات و نرخ ها'!$O$8=1,('life table -مفروضات و نرخ ها'!$AA$3*Z25),IF('life table -مفروضات و نرخ ها'!$O$8=2,('life table -مفروضات و نرخ ها'!$AA$4*Z25),IF('life table -مفروضات و نرخ ها'!$O$8=3,('life table -مفروضات و نرخ ها'!$AA$5*Z25),IF('life table -مفروضات و نرخ ها'!$O$8=4,('life table -مفروضات و نرخ ها'!$AA$6*Z25),('life table -مفروضات و نرخ ها'!$AA$7*Z25))))),""),"")</f>
        <v/>
      </c>
      <c r="BG25" s="123" t="str">
        <f>IFERROR(IF(A25&lt;&gt;"",IF('life table -مفروضات و نرخ ها'!$S$10=1,('life table -مفروضات و نرخ ها'!$AA$3*AA25),IF('life table -مفروضات و نرخ ها'!$S$10=2,('life table -مفروضات و نرخ ها'!$AA$4*AA25),IF('life table -مفروضات و نرخ ها'!$S$10=3,('life table -مفروضات و نرخ ها'!$AA$5*AA25),IF('life table -مفروضات و نرخ ها'!$S$10=4,('life table -مفروضات و نرخ ها'!$AA$6*AA25),('life table -مفروضات و نرخ ها'!$AA$7*AA25))))),""),"")</f>
        <v/>
      </c>
      <c r="BH25" s="123" t="str">
        <f>IFERROR(IF(B25&lt;&gt;"",IF('life table -مفروضات و نرخ ها'!$S$11=1,('life table -مفروضات و نرخ ها'!$AA$3*AB25),IF('life table -مفروضات و نرخ ها'!$S$11=2,('life table -مفروضات و نرخ ها'!$AA$4*AB25),IF('life table -مفروضات و نرخ ها'!$S$11=3,('life table -مفروضات و نرخ ها'!$AA$5*AB25),IF('life table -مفروضات و نرخ ها'!$S$11=4,('life table -مفروضات و نرخ ها'!$AA$6*AB25),('life table -مفروضات و نرخ ها'!$AA$7*AB25))))),""),"")</f>
        <v/>
      </c>
      <c r="BI25" s="123" t="str">
        <f>IF(A25&lt;&gt;"",(T25*'life table -مفروضات و نرخ ها'!$Y$3+W25*'life table -مفروضات و نرخ ها'!$Z$3+Z25*'life table -مفروضات و نرخ ها'!$AA$3)*'ورود اطلاعات'!$D$22+(U25*'life table -مفروضات و نرخ ها'!$Y$3+X25*'life table -مفروضات و نرخ ها'!$Z$3+AA25*'life table -مفروضات و نرخ ها'!$AA$3)*'ورود اطلاعات'!$F$17+(V25*'life table -مفروضات و نرخ ها'!$Y$3+Y25*'life table -مفروضات و نرخ ها'!$Z$3+AB25*'life table -مفروضات و نرخ ها'!$AA$3)*('ورود اطلاعات'!$H$17),"")</f>
        <v/>
      </c>
      <c r="BJ25" s="123">
        <f>IFERROR(IF($B$4+A25='ورود اطلاعات'!$B$8+محاسبات!$B$4,0,IF('ورود اطلاعات'!$B$11="بلی",IF(AND(B25&lt;18,B25&gt;60),0,IF(AND('ورود اطلاعات'!$D$20="دارد",'ورود اطلاعات'!$B$9=0),(G25+AZ25+BA25+BB25+BC25+BD25+BE25+BF25+BG25+BH25+BP25+BQ25+BR25+BI25)/K25)*VLOOKUP(B25,'life table -مفروضات و نرخ ها'!AF:AG,2,0))*(1+'ورود اطلاعات'!$D$22+'ورود اطلاعات'!$D$5),0)),0)</f>
        <v>0</v>
      </c>
      <c r="BK25" s="123">
        <f>IFERROR(IF($B$4+A25='ورود اطلاعات'!$B$8+محاسبات!$B$4,0,IF('ورود اطلاعات'!$B$11="بلی",IF(AND(B25&lt;18,B25&gt;60),0,IF(AND('ورود اطلاعات'!$D$20="دارد",'ورود اطلاعات'!$B$9=1),(G25)/K25)*VLOOKUP(B25,'life table -مفروضات و نرخ ها'!AF:AG,2,0))*(1+'ورود اطلاعات'!$D$22+'ورود اطلاعات'!$D$5),0)),0)</f>
        <v>0</v>
      </c>
      <c r="BL25" s="123">
        <f>IFERROR(IF($E$4+A25='ورود اطلاعات'!$B$8+محاسبات!$E$4,0,IF('ورود اطلاعات'!$B$9=0,IF('ورود اطلاعات'!$B$11="خیر",IF('ورود اطلاعات'!$D$20="دارد",IF('ورود اطلاعات'!$D$21="بیمه گذار",IF(AND(E25&lt;18,E25&gt;60),0,(((G25+AZ25+BA25+BB25+BC25+BD25+BE25+BF25+BG25+BH25+BP25+BQ25+BR25+BI25)/K25)*VLOOKUP(E25,'life table -مفروضات و نرخ ها'!AF:AG,2,0)*(1+'ورود اطلاعات'!$D$24+'ورود اطلاعات'!$D$23))),0),0),0),0)),0)</f>
        <v>0</v>
      </c>
      <c r="BM25" s="123">
        <f>IFERROR(IF($B$4+A25='ورود اطلاعات'!$B$8+$B$4,0,IF('ورود اطلاعات'!$B$9=0,IF('ورود اطلاعات'!$B$11="خیر",IF('ورود اطلاعات'!$D$20="دارد",IF('ورود اطلاعات'!$D$21="بیمه شده اصلی",IF(AND(B25&lt;18,B25&gt;60),0,(((G25+AZ25+BA25+BB25+BC25+BD25+BE25+BF25+BG25+BH25+BP25+BQ25+BR25+BI25)/K25)*VLOOKUP(B25,'life table -مفروضات و نرخ ها'!AF:AG,2,0)*(1+'ورود اطلاعات'!$D$22+'ورود اطلاعات'!$D$5))),0),0),0),0)),0)</f>
        <v>0</v>
      </c>
      <c r="BN25" s="123">
        <f>IFERROR(IF($E$4+A25='ورود اطلاعات'!$B$8+$E$4,0,IF('ورود اطلاعات'!$B$9=1,IF('ورود اطلاعات'!$B$11="خیر",IF('ورود اطلاعات'!$D$20="دارد",IF('ورود اطلاعات'!$D$21="بیمه گذار",IF(AND(E25&lt;18,E25&gt;60),0,((G25/K25)*VLOOKUP(E25,'life table -مفروضات و نرخ ها'!AF:AG,2,0)*(1+'ورود اطلاعات'!$D$24+'ورود اطلاعات'!$D$23))),0),0),0))),0)</f>
        <v>0</v>
      </c>
      <c r="BO25" s="123">
        <f>IFERROR(IF($B$4+A25='ورود اطلاعات'!$B$8+$B$4,0,IF('ورود اطلاعات'!$B$9=1,IF('ورود اطلاعات'!$B$11="خیر",IF('ورود اطلاعات'!$D$20="دارد",IF('ورود اطلاعات'!$D$21="بیمه شده اصلی",IF(AND(B25&lt;18,B25&gt;60),0,((G25/K25)*VLOOKUP(B25,'life table -مفروضات و نرخ ها'!AF:AG,2,0)*(1+'ورود اطلاعات'!$D$22+'ورود اطلاعات'!$D$5))),0),0),0),0)),0)</f>
        <v>0</v>
      </c>
      <c r="BP25" s="123">
        <f>IFERROR(IF('ورود اطلاعات'!$D$16=5,(VLOOKUP(محاسبات!B25,'life table -مفروضات و نرخ ها'!AC:AD,2,0)*محاسبات!AC25)/1000000,(VLOOKUP(محاسبات!B25,'life table -مفروضات و نرخ ها'!AC:AE,3,0)*محاسبات!AC25)/1000000)*(1+'ورود اطلاعات'!$D$5),0)</f>
        <v>0</v>
      </c>
      <c r="BQ25" s="123">
        <f>IFERROR(IF('ورود اطلاعات'!$F$16=5,(VLOOKUP(C25,'life table -مفروضات و نرخ ها'!AC:AD,2,0)*AD25)/1000000,(VLOOKUP(C25,'life table -مفروضات و نرخ ها'!AC:AE,3,0)*محاسبات!AD25)/1000000)*(1+'ورود اطلاعات'!$F$5),0)</f>
        <v>0</v>
      </c>
      <c r="BR25" s="123">
        <f>IFERROR(IF('ورود اطلاعات'!$H$16=5,(VLOOKUP(D25,'life table -مفروضات و نرخ ها'!AC:AD,2,0)*AE25)/1000000,(VLOOKUP(D25,'life table -مفروضات و نرخ ها'!AC:AE,3,0)*AE25)/1000000)*(1+'ورود اطلاعات'!$H$5),0)</f>
        <v>0</v>
      </c>
      <c r="BS25" s="123" t="b">
        <f>IF(A25&lt;&gt;"",IF('ورود اطلاعات'!$B$9=1,IF('ورود اطلاعات'!$B$11="بلی",IF(AND(18&lt;=B25,B25&lt;=60),AG25*(VLOOKUP('life table -مفروضات و نرخ ها'!$O$3+A24,'life table -مفروضات و نرخ ها'!$A$3:$D$103,4,0))*(1+'ورود اطلاعات'!$D$5),0),0),0))</f>
        <v>0</v>
      </c>
      <c r="BT25" s="123" t="b">
        <f>IFERROR(IF(A25&lt;&gt;"",IF('ورود اطلاعات'!$B$9=1,IF('ورود اطلاعات'!$B$11="خیر",IF('ورود اطلاعات'!$D$21="بیمه شده اصلی",(محاسبات!AF25*VLOOKUP(محاسبات!B25,'life table -مفروضات و نرخ ها'!A:D,4,0)*(1+'ورود اطلاعات'!$D$5)),IF('ورود اطلاعات'!$D$21="بیمه گذار",(محاسبات!AF25*VLOOKUP(محاسبات!E25,'life table -مفروضات و نرخ ها'!A:D,4,0)*(1+'ورود اطلاعات'!$D$23)),0))))),0)</f>
        <v>0</v>
      </c>
      <c r="BU25" s="123" t="b">
        <f>IFERROR(IF(A25&lt;&gt;"",IF('ورود اطلاعات'!$B$9=0,IF('ورود اطلاعات'!$B$11="خیر",IF('ورود اطلاعات'!$D$21="بیمه شده اصلی",(محاسبات!AH25*VLOOKUP(محاسبات!B25,'life table -مفروضات و نرخ ها'!A:D,4,0)*(1+'ورود اطلاعات'!$D$5)),IF('ورود اطلاعات'!$D$21="بیمه گذار",(محاسبات!AH25*VLOOKUP(محاسبات!E25,'life table -مفروضات و نرخ ها'!A:D,4,0)*(1+'ورود اطلاعات'!$D$23)),0))))),0)</f>
        <v>0</v>
      </c>
      <c r="BV25" s="123" t="b">
        <f>IF(A25&lt;&gt;"",IF('ورود اطلاعات'!$B$9=0,IF('ورود اطلاعات'!$B$11="بلی",IF(AND(18&lt;=B25,B25&lt;=60),AI25*(VLOOKUP('life table -مفروضات و نرخ ها'!$O$3+A24,'life table -مفروضات و نرخ ها'!$A$3:$D$103,4,0))*(1+'ورود اطلاعات'!$D$5),0),0),0))</f>
        <v>0</v>
      </c>
      <c r="BW25" s="123" t="str">
        <f>IFERROR(IF(A25&lt;&gt;"",'life table -مفروضات و نرخ ها'!$Q$11*BK25,""),0)</f>
        <v/>
      </c>
      <c r="BX25" s="123" t="str">
        <f>IFERROR(IF(A25&lt;&gt;"",'life table -مفروضات و نرخ ها'!$Q$11*(BO25+BN25),""),0)</f>
        <v/>
      </c>
      <c r="BY25" s="123">
        <f>IFERROR(IF(A25&lt;&gt;"",BJ25*'life table -مفروضات و نرخ ها'!$Q$11,0),"")</f>
        <v>0</v>
      </c>
      <c r="BZ25" s="123">
        <f>IFERROR(IF(A25&lt;&gt;"",(BM25+BL25)*'life table -مفروضات و نرخ ها'!$Q$11,0),0)</f>
        <v>0</v>
      </c>
      <c r="CA25" s="123">
        <f>IF(A25&lt;&gt;"",AZ25+BC25+BF25+BJ25+BK25+BL25+BM25+BN25+BO25+BP25+BS25+BT25+BU25+BV25+BW25+BX25+BY25+BZ25+'ورود اطلاعات'!$D$22*(محاسبات!T25*'life table -مفروضات و نرخ ها'!$Y$3+محاسبات!W25*'life table -مفروضات و نرخ ها'!$Z$3+محاسبات!Z25*'life table -مفروضات و نرخ ها'!$AA$3),0)</f>
        <v>0</v>
      </c>
      <c r="CB25" s="123">
        <f>IF(A25&lt;&gt;"",BA25+BD25+BG25+BQ25+'ورود اطلاعات'!$F$17*(محاسبات!U25*'life table -مفروضات و نرخ ها'!$Y$3+محاسبات!X25*'life table -مفروضات و نرخ ها'!$Z$3+محاسبات!AA25*'life table -مفروضات و نرخ ها'!$AA$3),0)</f>
        <v>0</v>
      </c>
      <c r="CC25" s="123" t="str">
        <f>IF(A25&lt;&gt;"",BB25+BE25+BH25+BR25+'ورود اطلاعات'!$H$17*(محاسبات!V25*'life table -مفروضات و نرخ ها'!$Y$3+محاسبات!Y25*'life table -مفروضات و نرخ ها'!$Z$3+محاسبات!AB25*'life table -مفروضات و نرخ ها'!$AA$3),"")</f>
        <v/>
      </c>
      <c r="CD25" s="123" t="str">
        <f>IF(B25&lt;&gt;"",'life table -مفروضات و نرخ ها'!$Q$8*(N25+P25+O25+AQ25+AR25+AS25+AT25+AW25+AX25+AY25+AZ25+BA25+BL25+BN25+BO25+BB25+BC25+BD25+BE25+BF25+BG25+BH25+BP25+BQ25+BR25+BJ25+BK25+BM25+BS25+BT25+BU25+BV25+BW25+BX25+BY25+BZ25+AU25),"")</f>
        <v/>
      </c>
      <c r="CE25" s="123" t="str">
        <f>IF(B25&lt;&gt;"",'life table -مفروضات و نرخ ها'!$Q$9*(N25+P25+O25+AQ25+AR25+AS25+AT25+AW25+AX25+AY25+AZ25+BA25+BL25+BN25+BO25+BB25+BC25+BD25+BE25+BF25+BG25+BH25+BP25+BQ25+BR25+BJ25+BK25+BM25+BS25+BT25+BU25+BV25+BW25+BX25+BY25+BZ25+AU25),"")</f>
        <v/>
      </c>
      <c r="CF25" s="123" t="str">
        <f>IF(A25&lt;&gt;"",(CF24*(1+L25)+(I25/'life table -مفروضات و نرخ ها'!$M$5)*L25*((1+L25)^(1/'life table -مفروضات و نرخ ها'!$M$5))/(((1+L25)^(1/'life table -مفروضات و نرخ ها'!$M$5))-1)),"")</f>
        <v/>
      </c>
      <c r="CG25" s="123" t="str">
        <f t="shared" si="14"/>
        <v/>
      </c>
      <c r="CH25" s="123" t="str">
        <f t="shared" si="11"/>
        <v/>
      </c>
      <c r="CI25" s="123" t="str">
        <f t="shared" si="12"/>
        <v/>
      </c>
      <c r="CJ25" s="123" t="str">
        <f t="shared" si="4"/>
        <v/>
      </c>
      <c r="CK25" s="121">
        <f>'ورود اطلاعات'!$D$19*محاسبات!G24</f>
        <v>0</v>
      </c>
      <c r="CL25" s="126">
        <f t="shared" si="5"/>
        <v>0</v>
      </c>
      <c r="CM25" s="123" t="str">
        <f>IF(A25&lt;&gt;"",(CM24*(1+$CO$1)+(I25/'life table -مفروضات و نرخ ها'!$M$5)*$CO$1*((1+$CO$1)^(1/'life table -مفروضات و نرخ ها'!$M$5))/(((1+$CO$1)^(1/'life table -مفروضات و نرخ ها'!$M$5))-1)),"")</f>
        <v/>
      </c>
      <c r="CN25" s="123" t="str">
        <f t="shared" si="9"/>
        <v/>
      </c>
    </row>
    <row r="26" spans="1:92" ht="19.5" x14ac:dyDescent="0.25">
      <c r="A26" s="95" t="str">
        <f t="shared" si="10"/>
        <v/>
      </c>
      <c r="B26" s="122" t="str">
        <f>IFERROR(IF(A25+$B$4&gt;81,"",IF($B$4+'life table -مفروضات و نرخ ها'!A25&lt;$B$4+'life table -مفروضات و نرخ ها'!$I$5,$B$4+'life table -مفروضات و نرخ ها'!A25,"")),"")</f>
        <v/>
      </c>
      <c r="C26" s="122" t="str">
        <f>IFERROR(IF(B26&lt;&gt;"",IF(A25+$C$4&gt;81,"",IF($C$4+'life table -مفروضات و نرخ ها'!A25&lt;$C$4+'life table -مفروضات و نرخ ها'!$I$5,$C$4+'life table -مفروضات و نرخ ها'!A25,"")),""),"")</f>
        <v/>
      </c>
      <c r="D26" s="122" t="str">
        <f>IFERROR(IF(B26&lt;&gt;"",IF(A25+$D$4&gt;81,"",IF($D$4+'life table -مفروضات و نرخ ها'!A25&lt;$D$4+'life table -مفروضات و نرخ ها'!$I$5,$D$4+'life table -مفروضات و نرخ ها'!A25,"")),""),"")</f>
        <v/>
      </c>
      <c r="E26" s="122" t="str">
        <f>IF(B26&lt;&gt;"",IF('life table -مفروضات و نرخ ها'!$K$4&lt;&gt; 0,IF($E$4+'life table -مفروضات و نرخ ها'!A25&lt;$E$4+'life table -مفروضات و نرخ ها'!$I$5,$E$4+'life table -مفروضات و نرخ ها'!A25,"")),"")</f>
        <v/>
      </c>
      <c r="F26" s="123"/>
      <c r="G26" s="123">
        <f>IF(A26&lt;&gt;"",IF('life table -مفروضات و نرخ ها'!$I$7&lt;&gt; "يكجا",G25*(1+'life table -مفروضات و نرخ ها'!$I$4),0),0)</f>
        <v>0</v>
      </c>
      <c r="H26" s="123">
        <f>IFERROR(IF(A26&lt;&gt;"",IF('life table -مفروضات و نرخ ها'!$O$11=1,(G26/K26)-(CA26+CB26+CC26),(G26/K26)),0),0)</f>
        <v>0</v>
      </c>
      <c r="I26" s="123" t="str">
        <f t="shared" si="0"/>
        <v/>
      </c>
      <c r="J26" s="123" t="str">
        <f>IF(A26&lt;&gt;"",IF(A26=1,'life table -مفروضات و نرخ ها'!$M$6,0),"")</f>
        <v/>
      </c>
      <c r="K26" s="124">
        <v>1</v>
      </c>
      <c r="L26" s="124" t="str">
        <f t="shared" si="13"/>
        <v/>
      </c>
      <c r="M26" s="124">
        <f t="shared" si="6"/>
        <v>0.28649999999999998</v>
      </c>
      <c r="N26" s="123">
        <f>IF(B26&lt;&gt;"",S26*(VLOOKUP('life table -مفروضات و نرخ ها'!$O$3+A25,'life table -مفروضات و نرخ ها'!$A$3:$D$103,4)*(1/(1+L26)^0.5)),0)</f>
        <v>0</v>
      </c>
      <c r="O26" s="123">
        <f>IFERROR(IF(C26&lt;&gt;"",R26*(VLOOKUP('life table -مفروضات و نرخ ها'!$S$3+A25,'life table -مفروضات و نرخ ها'!$A$3:$D$103,4)*(1/(1+L26)^0.5)),0),"")</f>
        <v>0</v>
      </c>
      <c r="P26" s="123">
        <f>IFERROR(IF(D26&lt;&gt;"",Q26*(VLOOKUP('life table -مفروضات و نرخ ها'!$S$4+A25,'life table -مفروضات و نرخ ها'!$A$3:$D$103,4)*(1/(1+L26)^0.5)),0),"")</f>
        <v>0</v>
      </c>
      <c r="Q26" s="123">
        <f>IF(D26&lt;&gt;"",IF((Q25*(1+'life table -مفروضات و نرخ ها'!$M$4))&gt;='life table -مفروضات و نرخ ها'!$I$10,'life table -مفروضات و نرخ ها'!$I$10,(Q25*(1+'life table -مفروضات و نرخ ها'!$M$4))),0)</f>
        <v>0</v>
      </c>
      <c r="R26" s="123">
        <f>IF(C26&lt;&gt;"",IF((R25*(1+'life table -مفروضات و نرخ ها'!$M$4))&gt;='life table -مفروضات و نرخ ها'!$I$10,'life table -مفروضات و نرخ ها'!$I$10,(R25*(1+'life table -مفروضات و نرخ ها'!$M$4))),0)</f>
        <v>0</v>
      </c>
      <c r="S26" s="123">
        <f>IF(A26&lt;&gt;"",IF((S25*(1+'life table -مفروضات و نرخ ها'!$M$4))&gt;='life table -مفروضات و نرخ ها'!$I$10,'life table -مفروضات و نرخ ها'!$I$10,(S25*(1+'life table -مفروضات و نرخ ها'!$M$4))),0)</f>
        <v>0</v>
      </c>
      <c r="T26" s="123">
        <f>IF(A26&lt;&gt;"",IF(S26*'ورود اطلاعات'!$D$7&lt;='life table -مفروضات و نرخ ها'!$M$10,S26*'ورود اطلاعات'!$D$7,'life table -مفروضات و نرخ ها'!$M$10),0)</f>
        <v>0</v>
      </c>
      <c r="U26" s="123">
        <f>IF(A26&lt;&gt;"",IF(R26*'ورود اطلاعات'!$F$7&lt;='life table -مفروضات و نرخ ها'!$M$10,R26*'ورود اطلاعات'!$F$7,'life table -مفروضات و نرخ ها'!$M$10),0)</f>
        <v>0</v>
      </c>
      <c r="V26" s="123">
        <f>IF(A26&lt;&gt;"",IF(Q26*'ورود اطلاعات'!$H$7&lt;='life table -مفروضات و نرخ ها'!$M$10,Q26*'ورود اطلاعات'!$H$7,'life table -مفروضات و نرخ ها'!$M$10),0)</f>
        <v>0</v>
      </c>
      <c r="W26" s="123" t="str">
        <f>IF(A26&lt;&gt;"",IF(W25*(1+'life table -مفروضات و نرخ ها'!$M$4)&lt;'life table -مفروضات و نرخ ها'!$I$11,W25*(1+'life table -مفروضات و نرخ ها'!$M$4),'life table -مفروضات و نرخ ها'!$I$11),"")</f>
        <v/>
      </c>
      <c r="X26" s="123">
        <f>IF(C26&lt;&gt;"",IF(X25*(1+'life table -مفروضات و نرخ ها'!$M$4)&lt;'life table -مفروضات و نرخ ها'!$I$11,X25*(1+'life table -مفروضات و نرخ ها'!$M$4),'life table -مفروضات و نرخ ها'!$I$11),0)</f>
        <v>0</v>
      </c>
      <c r="Y26" s="123">
        <f>IF(D26&lt;&gt;"",IF(Y25*(1+'life table -مفروضات و نرخ ها'!$M$4)&lt;'life table -مفروضات و نرخ ها'!$I$11,Y25*(1+'life table -مفروضات و نرخ ها'!$M$4),'life table -مفروضات و نرخ ها'!$I$11),0)</f>
        <v>0</v>
      </c>
      <c r="Z26" s="123">
        <f>IF(A26&lt;&gt;"",IF(Z25*(1+'life table -مفروضات و نرخ ها'!$M$4)&lt;'life table -مفروضات و نرخ ها'!$M$11,Z25*(1+'life table -مفروضات و نرخ ها'!$M$4),'life table -مفروضات و نرخ ها'!$M$11),0)</f>
        <v>0</v>
      </c>
      <c r="AA26" s="123">
        <f>IF(C26&lt;&gt;"",IF(AA25*(1+'life table -مفروضات و نرخ ها'!$M$4)&lt;'life table -مفروضات و نرخ ها'!$M$11,AA25*(1+'life table -مفروضات و نرخ ها'!$M$4),'life table -مفروضات و نرخ ها'!$M$11),0)</f>
        <v>0</v>
      </c>
      <c r="AB26" s="123">
        <f>IF(D26&lt;&gt;"",IF(AB25*(1+'life table -مفروضات و نرخ ها'!$M$4)&lt;'life table -مفروضات و نرخ ها'!$M$11,AB25*(1+'life table -مفروضات و نرخ ها'!$M$4),'life table -مفروضات و نرخ ها'!$M$11),0)</f>
        <v>0</v>
      </c>
      <c r="AC26" s="123">
        <f>IF(B26&gt;60,0,IF('ورود اطلاعات'!$D$14="ندارد",0,MIN(S26*'ورود اطلاعات'!$D$14,'life table -مفروضات و نرخ ها'!$O$10)))</f>
        <v>0</v>
      </c>
      <c r="AD26" s="123">
        <f>IF(C26&gt;60,0,IF('ورود اطلاعات'!$F$14="ندارد",0,MIN(R26*'ورود اطلاعات'!$F$14,'life table -مفروضات و نرخ ها'!$O$10)))</f>
        <v>0</v>
      </c>
      <c r="AE26" s="123">
        <f>IF(D26&gt;60,0,IF('ورود اطلاعات'!$H$14="ندارد",0,MIN(Q26*'ورود اطلاعات'!$H$14,'life table -مفروضات و نرخ ها'!$O$10)))</f>
        <v>0</v>
      </c>
      <c r="AF26" s="123">
        <f>IFERROR(IF(A26&lt;&gt;"",IF(AND('ورود اطلاعات'!$D$21="بیمه گذار",18&lt;=E26,E26&lt;=60),(AF25*AN25-AK25),IF(AND('ورود اطلاعات'!$D$21="بیمه شده اصلی",18&lt;=B26,B26&lt;=60),(AF25*AN25-AK25),0)),0),0)</f>
        <v>0</v>
      </c>
      <c r="AG26" s="123">
        <f t="shared" si="7"/>
        <v>0</v>
      </c>
      <c r="AH26" s="123">
        <f>IF(A26&lt;&gt;"",IF(AND('ورود اطلاعات'!$D$21="بیمه گذار",18&lt;=E26,E26&lt;=60),(AH25*AN25-AJ25),IF(AND('ورود اطلاعات'!$D$21="بیمه شده اصلی",18&lt;=B26,B26&lt;=60),(AH25*AN25-AJ25),0)),0)</f>
        <v>0</v>
      </c>
      <c r="AI26" s="123">
        <f t="shared" si="8"/>
        <v>0</v>
      </c>
      <c r="AJ26" s="123">
        <f>IFERROR(IF(A26&lt;&gt;"",IF('life table -مفروضات و نرخ ها'!$O$6="دارد",IF('life table -مفروضات و نرخ ها'!$O$11=0,IF(AND('life table -مفروضات و نرخ ها'!$K$5="خیر",'ورود اطلاعات'!$D$21="بیمه گذار"),(G27+AZ27+BA27+BB27+BC27+BD27+BE27+BF27+BG27+BH27+BI27+BP27+BQ27+BR27),IF(AND('life table -مفروضات و نرخ ها'!$K$5="خیر",'ورود اطلاعات'!$D$21="بیمه شده اصلی"),(G27+CB27+CC27),0)),0),0),0),0)</f>
        <v>0</v>
      </c>
      <c r="AK26" s="123">
        <f>IF(A26&lt;&gt;"",IF('life table -مفروضات و نرخ ها'!$O$6="دارد",IF('ورود اطلاعات'!$B$9=1,IF('ورود اطلاعات'!$B$11="خیر",G27,0),0),0),0)</f>
        <v>0</v>
      </c>
      <c r="AL26" s="123">
        <f>IF(A26&lt;&gt;"",IF('life table -مفروضات و نرخ ها'!$O$6="دارد",IF('life table -مفروضات و نرخ ها'!$O$11=1,IF('life table -مفروضات و نرخ ها'!$K$5="بلی",G27,0),0),0),0)</f>
        <v>0</v>
      </c>
      <c r="AM26" s="123" t="str">
        <f>IFERROR(IF(A26&lt;&gt;"",IF('life table -مفروضات و نرخ ها'!$O$6="دارد",IF('life table -مفروضات و نرخ ها'!$O$11=0,IF('life table -مفروضات و نرخ ها'!$K$5="بلی",(G27+CB27+CC27),0),0),0),""),0)</f>
        <v/>
      </c>
      <c r="AN26" s="124" t="str">
        <f t="shared" si="1"/>
        <v/>
      </c>
      <c r="AO26" s="124" t="str">
        <f t="shared" si="2"/>
        <v/>
      </c>
      <c r="AP26" s="124" t="str">
        <f>IF(A26&lt;&gt;"",PRODUCT($AO$4:AO26),"")</f>
        <v/>
      </c>
      <c r="AQ26" s="123">
        <f>کارمزد!N26</f>
        <v>0</v>
      </c>
      <c r="AR26" s="123">
        <f>IF(A26&lt;6,('life table -مفروضات و نرخ ها'!$Q$4/5)*$S$4,0)</f>
        <v>0</v>
      </c>
      <c r="AS26" s="123" t="str">
        <f>IFERROR(IF(A26&lt;&gt;"",'life table -مفروضات و نرخ ها'!$Q$6*H26,""),"")</f>
        <v/>
      </c>
      <c r="AT26" s="123" t="str">
        <f>IF(A26&lt;&gt;"",'life table -مفروضات و نرخ ها'!$Q$7*H26,"")</f>
        <v/>
      </c>
      <c r="AU26" s="123">
        <f t="shared" si="3"/>
        <v>0</v>
      </c>
      <c r="AV26" s="125">
        <f>IF(A26&lt;&gt;"",(('life table -مفروضات و نرخ ها'!$M$5*(((AN26)^(1/'life table -مفروضات و نرخ ها'!$M$5))-1))/((1-AO26)*((AN26)^(1/'life table -مفروضات و نرخ ها'!$M$5)))-1),0)</f>
        <v>0</v>
      </c>
      <c r="AW26" s="123" t="str">
        <f>IF(A26&lt;&gt;"",N26*'life table -مفروضات و نرخ ها'!$O$4,"")</f>
        <v/>
      </c>
      <c r="AX26" s="123" t="str">
        <f>IF(A26&lt;&gt;"",O26*'life table -مفروضات و نرخ ها'!$U$3,"")</f>
        <v/>
      </c>
      <c r="AY26" s="123" t="str">
        <f>IF(A26&lt;&gt;"",P26*'life table -مفروضات و نرخ ها'!$U$4,"")</f>
        <v/>
      </c>
      <c r="AZ26" s="123" t="str">
        <f>IFERROR(IF(A26&lt;&gt;"",IF('life table -مفروضات و نرخ ها'!$O$8=1,('life table -مفروضات و نرخ ها'!$Y$3*T26),IF('life table -مفروضات و نرخ ها'!$O$8=2,('life table -مفروضات و نرخ ها'!$Y$4*T26),IF('life table -مفروضات و نرخ ها'!$O$8=3,('life table -مفروضات و نرخ ها'!$Y$5*T26),IF('life table -مفروضات و نرخ ها'!$O$8=4,('life table -مفروضات و نرخ ها'!$Y$6*T26),('life table -مفروضات و نرخ ها'!$Y$7*T26))))),""),"")</f>
        <v/>
      </c>
      <c r="BA26" s="123" t="str">
        <f>IFERROR(IF(A26&lt;&gt;"",IF('life table -مفروضات و نرخ ها'!$S$10=1,('life table -مفروضات و نرخ ها'!$Y$3*U26),IF('life table -مفروضات و نرخ ها'!$S$10=2,('life table -مفروضات و نرخ ها'!$Y$4*U26),IF('life table -مفروضات و نرخ ها'!$S$10=3,('life table -مفروضات و نرخ ها'!$Y$5*U26),IF('life table -مفروضات و نرخ ها'!$S$10=4,('life table -مفروضات و نرخ ها'!$Y$6*U26),('life table -مفروضات و نرخ ها'!$Y$7*U26))))),""),"")</f>
        <v/>
      </c>
      <c r="BB26" s="123" t="str">
        <f>IFERROR(IF(A26&lt;&gt;"",IF('life table -مفروضات و نرخ ها'!$S$11=1,('life table -مفروضات و نرخ ها'!$Y$3*V26),IF('life table -مفروضات و نرخ ها'!$S$11=2,('life table -مفروضات و نرخ ها'!$Y$4*V26),IF('life table -مفروضات و نرخ ها'!$S$11=3,('life table -مفروضات و نرخ ها'!$Y$5*V26),IF('life table -مفروضات و نرخ ها'!$S$11=4,('life table -مفروضات و نرخ ها'!$Y$6*V26),('life table -مفروضات و نرخ ها'!$Y$7*V26))))),""),"")</f>
        <v/>
      </c>
      <c r="BC26" s="123" t="str">
        <f>IFERROR(IF(A26&lt;&gt;"",IF('life table -مفروضات و نرخ ها'!$O$8=1,('life table -مفروضات و نرخ ها'!$Z$3*W26),IF('life table -مفروضات و نرخ ها'!$O$8=2,('life table -مفروضات و نرخ ها'!$Z$4*W26),IF('life table -مفروضات و نرخ ها'!$O$8=3,('life table -مفروضات و نرخ ها'!$Z$5*W26),IF('life table -مفروضات و نرخ ها'!$O$8=4,('life table -مفروضات و نرخ ها'!$Z$6*W26),('life table -مفروضات و نرخ ها'!$Z$7*W26))))),""),"")</f>
        <v/>
      </c>
      <c r="BD26" s="123" t="str">
        <f>IFERROR(IF(A26&lt;&gt;"",IF('life table -مفروضات و نرخ ها'!$S$10=1,('life table -مفروضات و نرخ ها'!$Z$3*X26),IF('life table -مفروضات و نرخ ها'!$S$10=2,('life table -مفروضات و نرخ ها'!$Z$4*X26),IF('life table -مفروضات و نرخ ها'!$S$10=3,('life table -مفروضات و نرخ ها'!$Z$5*X26),IF('life table -مفروضات و نرخ ها'!$S$10=4,('life table -مفروضات و نرخ ها'!$Z$6*X26),('life table -مفروضات و نرخ ها'!$Z$7*X26))))),""),"")</f>
        <v/>
      </c>
      <c r="BE26" s="123" t="str">
        <f>IFERROR(IF(A26&lt;&gt;"",IF('life table -مفروضات و نرخ ها'!$S$11=1,('life table -مفروضات و نرخ ها'!$Z$3*Y26),IF('life table -مفروضات و نرخ ها'!$S$11=2,('life table -مفروضات و نرخ ها'!$Z$4*Y26),IF('life table -مفروضات و نرخ ها'!$S$11=3,('life table -مفروضات و نرخ ها'!$Z$5*Y26),IF('life table -مفروضات و نرخ ها'!$S$11=4,('life table -مفروضات و نرخ ها'!$Z$6*Y26),('life table -مفروضات و نرخ ها'!$Z$7*Y26))))),""),"")</f>
        <v/>
      </c>
      <c r="BF26" s="123" t="str">
        <f>IFERROR(IF(A26&lt;&gt;"",IF('life table -مفروضات و نرخ ها'!$O$8=1,('life table -مفروضات و نرخ ها'!$AA$3*Z26),IF('life table -مفروضات و نرخ ها'!$O$8=2,('life table -مفروضات و نرخ ها'!$AA$4*Z26),IF('life table -مفروضات و نرخ ها'!$O$8=3,('life table -مفروضات و نرخ ها'!$AA$5*Z26),IF('life table -مفروضات و نرخ ها'!$O$8=4,('life table -مفروضات و نرخ ها'!$AA$6*Z26),('life table -مفروضات و نرخ ها'!$AA$7*Z26))))),""),"")</f>
        <v/>
      </c>
      <c r="BG26" s="123" t="str">
        <f>IFERROR(IF(A26&lt;&gt;"",IF('life table -مفروضات و نرخ ها'!$S$10=1,('life table -مفروضات و نرخ ها'!$AA$3*AA26),IF('life table -مفروضات و نرخ ها'!$S$10=2,('life table -مفروضات و نرخ ها'!$AA$4*AA26),IF('life table -مفروضات و نرخ ها'!$S$10=3,('life table -مفروضات و نرخ ها'!$AA$5*AA26),IF('life table -مفروضات و نرخ ها'!$S$10=4,('life table -مفروضات و نرخ ها'!$AA$6*AA26),('life table -مفروضات و نرخ ها'!$AA$7*AA26))))),""),"")</f>
        <v/>
      </c>
      <c r="BH26" s="123" t="str">
        <f>IFERROR(IF(B26&lt;&gt;"",IF('life table -مفروضات و نرخ ها'!$S$11=1,('life table -مفروضات و نرخ ها'!$AA$3*AB26),IF('life table -مفروضات و نرخ ها'!$S$11=2,('life table -مفروضات و نرخ ها'!$AA$4*AB26),IF('life table -مفروضات و نرخ ها'!$S$11=3,('life table -مفروضات و نرخ ها'!$AA$5*AB26),IF('life table -مفروضات و نرخ ها'!$S$11=4,('life table -مفروضات و نرخ ها'!$AA$6*AB26),('life table -مفروضات و نرخ ها'!$AA$7*AB26))))),""),"")</f>
        <v/>
      </c>
      <c r="BI26" s="123" t="str">
        <f>IF(A26&lt;&gt;"",(T26*'life table -مفروضات و نرخ ها'!$Y$3+W26*'life table -مفروضات و نرخ ها'!$Z$3+Z26*'life table -مفروضات و نرخ ها'!$AA$3)*'ورود اطلاعات'!$D$22+(U26*'life table -مفروضات و نرخ ها'!$Y$3+X26*'life table -مفروضات و نرخ ها'!$Z$3+AA26*'life table -مفروضات و نرخ ها'!$AA$3)*'ورود اطلاعات'!$F$17+(V26*'life table -مفروضات و نرخ ها'!$Y$3+Y26*'life table -مفروضات و نرخ ها'!$Z$3+AB26*'life table -مفروضات و نرخ ها'!$AA$3)*('ورود اطلاعات'!$H$17),"")</f>
        <v/>
      </c>
      <c r="BJ26" s="123">
        <f>IFERROR(IF($B$4+A26='ورود اطلاعات'!$B$8+محاسبات!$B$4,0,IF('ورود اطلاعات'!$B$11="بلی",IF(AND(B26&lt;18,B26&gt;60),0,IF(AND('ورود اطلاعات'!$D$20="دارد",'ورود اطلاعات'!$B$9=0),(G26+AZ26+BA26+BB26+BC26+BD26+BE26+BF26+BG26+BH26+BP26+BQ26+BR26+BI26)/K26)*VLOOKUP(B26,'life table -مفروضات و نرخ ها'!AF:AG,2,0))*(1+'ورود اطلاعات'!$D$22+'ورود اطلاعات'!$D$5),0)),0)</f>
        <v>0</v>
      </c>
      <c r="BK26" s="123">
        <f>IFERROR(IF($B$4+A26='ورود اطلاعات'!$B$8+محاسبات!$B$4,0,IF('ورود اطلاعات'!$B$11="بلی",IF(AND(B26&lt;18,B26&gt;60),0,IF(AND('ورود اطلاعات'!$D$20="دارد",'ورود اطلاعات'!$B$9=1),(G26)/K26)*VLOOKUP(B26,'life table -مفروضات و نرخ ها'!AF:AG,2,0))*(1+'ورود اطلاعات'!$D$22+'ورود اطلاعات'!$D$5),0)),0)</f>
        <v>0</v>
      </c>
      <c r="BL26" s="123">
        <f>IFERROR(IF($E$4+A26='ورود اطلاعات'!$B$8+محاسبات!$E$4,0,IF('ورود اطلاعات'!$B$9=0,IF('ورود اطلاعات'!$B$11="خیر",IF('ورود اطلاعات'!$D$20="دارد",IF('ورود اطلاعات'!$D$21="بیمه گذار",IF(AND(E26&lt;18,E26&gt;60),0,(((G26+AZ26+BA26+BB26+BC26+BD26+BE26+BF26+BG26+BH26+BP26+BQ26+BR26+BI26)/K26)*VLOOKUP(E26,'life table -مفروضات و نرخ ها'!AF:AG,2,0)*(1+'ورود اطلاعات'!$D$24+'ورود اطلاعات'!$D$23))),0),0),0),0)),0)</f>
        <v>0</v>
      </c>
      <c r="BM26" s="123">
        <f>IFERROR(IF($B$4+A26='ورود اطلاعات'!$B$8+$B$4,0,IF('ورود اطلاعات'!$B$9=0,IF('ورود اطلاعات'!$B$11="خیر",IF('ورود اطلاعات'!$D$20="دارد",IF('ورود اطلاعات'!$D$21="بیمه شده اصلی",IF(AND(B26&lt;18,B26&gt;60),0,(((G26+AZ26+BA26+BB26+BC26+BD26+BE26+BF26+BG26+BH26+BP26+BQ26+BR26+BI26)/K26)*VLOOKUP(B26,'life table -مفروضات و نرخ ها'!AF:AG,2,0)*(1+'ورود اطلاعات'!$D$22+'ورود اطلاعات'!$D$5))),0),0),0),0)),0)</f>
        <v>0</v>
      </c>
      <c r="BN26" s="123">
        <f>IFERROR(IF($E$4+A26='ورود اطلاعات'!$B$8+$E$4,0,IF('ورود اطلاعات'!$B$9=1,IF('ورود اطلاعات'!$B$11="خیر",IF('ورود اطلاعات'!$D$20="دارد",IF('ورود اطلاعات'!$D$21="بیمه گذار",IF(AND(E26&lt;18,E26&gt;60),0,((G26/K26)*VLOOKUP(E26,'life table -مفروضات و نرخ ها'!AF:AG,2,0)*(1+'ورود اطلاعات'!$D$24+'ورود اطلاعات'!$D$23))),0),0),0))),0)</f>
        <v>0</v>
      </c>
      <c r="BO26" s="123">
        <f>IFERROR(IF($B$4+A26='ورود اطلاعات'!$B$8+$B$4,0,IF('ورود اطلاعات'!$B$9=1,IF('ورود اطلاعات'!$B$11="خیر",IF('ورود اطلاعات'!$D$20="دارد",IF('ورود اطلاعات'!$D$21="بیمه شده اصلی",IF(AND(B26&lt;18,B26&gt;60),0,((G26/K26)*VLOOKUP(B26,'life table -مفروضات و نرخ ها'!AF:AG,2,0)*(1+'ورود اطلاعات'!$D$22+'ورود اطلاعات'!$D$5))),0),0),0),0)),0)</f>
        <v>0</v>
      </c>
      <c r="BP26" s="123">
        <f>IFERROR(IF('ورود اطلاعات'!$D$16=5,(VLOOKUP(محاسبات!B26,'life table -مفروضات و نرخ ها'!AC:AD,2,0)*محاسبات!AC26)/1000000,(VLOOKUP(محاسبات!B26,'life table -مفروضات و نرخ ها'!AC:AE,3,0)*محاسبات!AC26)/1000000)*(1+'ورود اطلاعات'!$D$5),0)</f>
        <v>0</v>
      </c>
      <c r="BQ26" s="123">
        <f>IFERROR(IF('ورود اطلاعات'!$F$16=5,(VLOOKUP(C26,'life table -مفروضات و نرخ ها'!AC:AD,2,0)*AD26)/1000000,(VLOOKUP(C26,'life table -مفروضات و نرخ ها'!AC:AE,3,0)*محاسبات!AD26)/1000000)*(1+'ورود اطلاعات'!$F$5),0)</f>
        <v>0</v>
      </c>
      <c r="BR26" s="123">
        <f>IFERROR(IF('ورود اطلاعات'!$H$16=5,(VLOOKUP(D26,'life table -مفروضات و نرخ ها'!AC:AD,2,0)*AE26)/1000000,(VLOOKUP(D26,'life table -مفروضات و نرخ ها'!AC:AE,3,0)*AE26)/1000000)*(1+'ورود اطلاعات'!$H$5),0)</f>
        <v>0</v>
      </c>
      <c r="BS26" s="123" t="b">
        <f>IF(A26&lt;&gt;"",IF('ورود اطلاعات'!$B$9=1,IF('ورود اطلاعات'!$B$11="بلی",IF(AND(18&lt;=B26,B26&lt;=60),AG26*(VLOOKUP('life table -مفروضات و نرخ ها'!$O$3+A25,'life table -مفروضات و نرخ ها'!$A$3:$D$103,4,0))*(1+'ورود اطلاعات'!$D$5),0),0),0))</f>
        <v>0</v>
      </c>
      <c r="BT26" s="123" t="b">
        <f>IFERROR(IF(A26&lt;&gt;"",IF('ورود اطلاعات'!$B$9=1,IF('ورود اطلاعات'!$B$11="خیر",IF('ورود اطلاعات'!$D$21="بیمه شده اصلی",(محاسبات!AF26*VLOOKUP(محاسبات!B26,'life table -مفروضات و نرخ ها'!A:D,4,0)*(1+'ورود اطلاعات'!$D$5)),IF('ورود اطلاعات'!$D$21="بیمه گذار",(محاسبات!AF26*VLOOKUP(محاسبات!E26,'life table -مفروضات و نرخ ها'!A:D,4,0)*(1+'ورود اطلاعات'!$D$23)),0))))),0)</f>
        <v>0</v>
      </c>
      <c r="BU26" s="123" t="b">
        <f>IFERROR(IF(A26&lt;&gt;"",IF('ورود اطلاعات'!$B$9=0,IF('ورود اطلاعات'!$B$11="خیر",IF('ورود اطلاعات'!$D$21="بیمه شده اصلی",(محاسبات!AH26*VLOOKUP(محاسبات!B26,'life table -مفروضات و نرخ ها'!A:D,4,0)*(1+'ورود اطلاعات'!$D$5)),IF('ورود اطلاعات'!$D$21="بیمه گذار",(محاسبات!AH26*VLOOKUP(محاسبات!E26,'life table -مفروضات و نرخ ها'!A:D,4,0)*(1+'ورود اطلاعات'!$D$23)),0))))),0)</f>
        <v>0</v>
      </c>
      <c r="BV26" s="123" t="b">
        <f>IF(A26&lt;&gt;"",IF('ورود اطلاعات'!$B$9=0,IF('ورود اطلاعات'!$B$11="بلی",IF(AND(18&lt;=B26,B26&lt;=60),AI26*(VLOOKUP('life table -مفروضات و نرخ ها'!$O$3+A25,'life table -مفروضات و نرخ ها'!$A$3:$D$103,4,0))*(1+'ورود اطلاعات'!$D$5),0),0),0))</f>
        <v>0</v>
      </c>
      <c r="BW26" s="123" t="str">
        <f>IFERROR(IF(A26&lt;&gt;"",'life table -مفروضات و نرخ ها'!$Q$11*BK26,""),0)</f>
        <v/>
      </c>
      <c r="BX26" s="123" t="str">
        <f>IFERROR(IF(A26&lt;&gt;"",'life table -مفروضات و نرخ ها'!$Q$11*(BO26+BN26),""),0)</f>
        <v/>
      </c>
      <c r="BY26" s="123">
        <f>IFERROR(IF(A26&lt;&gt;"",BJ26*'life table -مفروضات و نرخ ها'!$Q$11,0),"")</f>
        <v>0</v>
      </c>
      <c r="BZ26" s="123">
        <f>IFERROR(IF(A26&lt;&gt;"",(BM26+BL26)*'life table -مفروضات و نرخ ها'!$Q$11,0),0)</f>
        <v>0</v>
      </c>
      <c r="CA26" s="123">
        <f>IF(A26&lt;&gt;"",AZ26+BC26+BF26+BJ26+BK26+BL26+BM26+BN26+BO26+BP26+BS26+BT26+BU26+BV26+BW26+BX26+BY26+BZ26+'ورود اطلاعات'!$D$22*(محاسبات!T26*'life table -مفروضات و نرخ ها'!$Y$3+محاسبات!W26*'life table -مفروضات و نرخ ها'!$Z$3+محاسبات!Z26*'life table -مفروضات و نرخ ها'!$AA$3),0)</f>
        <v>0</v>
      </c>
      <c r="CB26" s="123">
        <f>IF(A26&lt;&gt;"",BA26+BD26+BG26+BQ26+'ورود اطلاعات'!$F$17*(محاسبات!U26*'life table -مفروضات و نرخ ها'!$Y$3+محاسبات!X26*'life table -مفروضات و نرخ ها'!$Z$3+محاسبات!AA26*'life table -مفروضات و نرخ ها'!$AA$3),0)</f>
        <v>0</v>
      </c>
      <c r="CC26" s="123" t="str">
        <f>IF(A26&lt;&gt;"",BB26+BE26+BH26+BR26+'ورود اطلاعات'!$H$17*(محاسبات!V26*'life table -مفروضات و نرخ ها'!$Y$3+محاسبات!Y26*'life table -مفروضات و نرخ ها'!$Z$3+محاسبات!AB26*'life table -مفروضات و نرخ ها'!$AA$3),"")</f>
        <v/>
      </c>
      <c r="CD26" s="123" t="str">
        <f>IF(B26&lt;&gt;"",'life table -مفروضات و نرخ ها'!$Q$8*(N26+P26+O26+AQ26+AR26+AS26+AT26+AW26+AX26+AY26+AZ26+BA26+BL26+BN26+BO26+BB26+BC26+BD26+BE26+BF26+BG26+BH26+BP26+BQ26+BR26+BJ26+BK26+BM26+BS26+BT26+BU26+BV26+BW26+BX26+BY26+BZ26+AU26),"")</f>
        <v/>
      </c>
      <c r="CE26" s="123" t="str">
        <f>IF(B26&lt;&gt;"",'life table -مفروضات و نرخ ها'!$Q$9*(N26+P26+O26+AQ26+AR26+AS26+AT26+AW26+AX26+AY26+AZ26+BA26+BL26+BN26+BO26+BB26+BC26+BD26+BE26+BF26+BG26+BH26+BP26+BQ26+BR26+BJ26+BK26+BM26+BS26+BT26+BU26+BV26+BW26+BX26+BY26+BZ26+AU26),"")</f>
        <v/>
      </c>
      <c r="CF26" s="123" t="str">
        <f>IF(A26&lt;&gt;"",(CF25*(1+L26)+(I26/'life table -مفروضات و نرخ ها'!$M$5)*L26*((1+L26)^(1/'life table -مفروضات و نرخ ها'!$M$5))/(((1+L26)^(1/'life table -مفروضات و نرخ ها'!$M$5))-1)),"")</f>
        <v/>
      </c>
      <c r="CG26" s="123" t="str">
        <f t="shared" si="14"/>
        <v/>
      </c>
      <c r="CH26" s="123" t="str">
        <f t="shared" si="11"/>
        <v/>
      </c>
      <c r="CI26" s="123" t="str">
        <f t="shared" si="12"/>
        <v/>
      </c>
      <c r="CJ26" s="123" t="str">
        <f t="shared" si="4"/>
        <v/>
      </c>
      <c r="CK26" s="121">
        <f>'ورود اطلاعات'!$D$19*محاسبات!G25</f>
        <v>0</v>
      </c>
      <c r="CL26" s="126">
        <f t="shared" si="5"/>
        <v>0</v>
      </c>
      <c r="CM26" s="123" t="str">
        <f>IF(A26&lt;&gt;"",(CM25*(1+$CO$1)+(I26/'life table -مفروضات و نرخ ها'!$M$5)*$CO$1*((1+$CO$1)^(1/'life table -مفروضات و نرخ ها'!$M$5))/(((1+$CO$1)^(1/'life table -مفروضات و نرخ ها'!$M$5))-1)),"")</f>
        <v/>
      </c>
      <c r="CN26" s="123" t="str">
        <f t="shared" si="9"/>
        <v/>
      </c>
    </row>
    <row r="27" spans="1:92" ht="19.5" x14ac:dyDescent="0.25">
      <c r="A27" s="95" t="str">
        <f t="shared" si="10"/>
        <v/>
      </c>
      <c r="B27" s="122" t="str">
        <f>IFERROR(IF(A26+$B$4&gt;81,"",IF($B$4+'life table -مفروضات و نرخ ها'!A26&lt;$B$4+'life table -مفروضات و نرخ ها'!$I$5,$B$4+'life table -مفروضات و نرخ ها'!A26,"")),"")</f>
        <v/>
      </c>
      <c r="C27" s="122" t="str">
        <f>IFERROR(IF(B27&lt;&gt;"",IF(A26+$C$4&gt;81,"",IF($C$4+'life table -مفروضات و نرخ ها'!A26&lt;$C$4+'life table -مفروضات و نرخ ها'!$I$5,$C$4+'life table -مفروضات و نرخ ها'!A26,"")),""),"")</f>
        <v/>
      </c>
      <c r="D27" s="122" t="str">
        <f>IFERROR(IF(B27&lt;&gt;"",IF(A26+$D$4&gt;81,"",IF($D$4+'life table -مفروضات و نرخ ها'!A26&lt;$D$4+'life table -مفروضات و نرخ ها'!$I$5,$D$4+'life table -مفروضات و نرخ ها'!A26,"")),""),"")</f>
        <v/>
      </c>
      <c r="E27" s="122" t="str">
        <f>IF(B27&lt;&gt;"",IF('life table -مفروضات و نرخ ها'!$K$4&lt;&gt; 0,IF($E$4+'life table -مفروضات و نرخ ها'!A26&lt;$E$4+'life table -مفروضات و نرخ ها'!$I$5,$E$4+'life table -مفروضات و نرخ ها'!A26,"")),"")</f>
        <v/>
      </c>
      <c r="F27" s="123"/>
      <c r="G27" s="123">
        <f>IF(A27&lt;&gt;"",IF('life table -مفروضات و نرخ ها'!$I$7&lt;&gt; "يكجا",G26*(1+'life table -مفروضات و نرخ ها'!$I$4),0),0)</f>
        <v>0</v>
      </c>
      <c r="H27" s="123">
        <f>IFERROR(IF(A27&lt;&gt;"",IF('life table -مفروضات و نرخ ها'!$O$11=1,(G27/K27)-(CA27+CB27+CC27),(G27/K27)),0),0)</f>
        <v>0</v>
      </c>
      <c r="I27" s="123" t="str">
        <f t="shared" si="0"/>
        <v/>
      </c>
      <c r="J27" s="123" t="str">
        <f>IF(A27&lt;&gt;"",IF(A27=1,'life table -مفروضات و نرخ ها'!$M$6,0),"")</f>
        <v/>
      </c>
      <c r="K27" s="124">
        <v>1</v>
      </c>
      <c r="L27" s="124" t="str">
        <f t="shared" si="13"/>
        <v/>
      </c>
      <c r="M27" s="124">
        <f t="shared" si="6"/>
        <v>0.28649999999999998</v>
      </c>
      <c r="N27" s="123">
        <f>IF(B27&lt;&gt;"",S27*(VLOOKUP('life table -مفروضات و نرخ ها'!$O$3+A26,'life table -مفروضات و نرخ ها'!$A$3:$D$103,4)*(1/(1+L27)^0.5)),0)</f>
        <v>0</v>
      </c>
      <c r="O27" s="123">
        <f>IFERROR(IF(C27&lt;&gt;"",R27*(VLOOKUP('life table -مفروضات و نرخ ها'!$S$3+A26,'life table -مفروضات و نرخ ها'!$A$3:$D$103,4)*(1/(1+L27)^0.5)),0),"")</f>
        <v>0</v>
      </c>
      <c r="P27" s="123">
        <f>IFERROR(IF(D27&lt;&gt;"",Q27*(VLOOKUP('life table -مفروضات و نرخ ها'!$S$4+A26,'life table -مفروضات و نرخ ها'!$A$3:$D$103,4)*(1/(1+L27)^0.5)),0),"")</f>
        <v>0</v>
      </c>
      <c r="Q27" s="123">
        <f>IF(D27&lt;&gt;"",IF((Q26*(1+'life table -مفروضات و نرخ ها'!$M$4))&gt;='life table -مفروضات و نرخ ها'!$I$10,'life table -مفروضات و نرخ ها'!$I$10,(Q26*(1+'life table -مفروضات و نرخ ها'!$M$4))),0)</f>
        <v>0</v>
      </c>
      <c r="R27" s="123">
        <f>IF(C27&lt;&gt;"",IF((R26*(1+'life table -مفروضات و نرخ ها'!$M$4))&gt;='life table -مفروضات و نرخ ها'!$I$10,'life table -مفروضات و نرخ ها'!$I$10,(R26*(1+'life table -مفروضات و نرخ ها'!$M$4))),0)</f>
        <v>0</v>
      </c>
      <c r="S27" s="123">
        <f>IF(A27&lt;&gt;"",IF((S26*(1+'life table -مفروضات و نرخ ها'!$M$4))&gt;='life table -مفروضات و نرخ ها'!$I$10,'life table -مفروضات و نرخ ها'!$I$10,(S26*(1+'life table -مفروضات و نرخ ها'!$M$4))),0)</f>
        <v>0</v>
      </c>
      <c r="T27" s="123">
        <f>IF(A27&lt;&gt;"",IF(S27*'ورود اطلاعات'!$D$7&lt;='life table -مفروضات و نرخ ها'!$M$10,S27*'ورود اطلاعات'!$D$7,'life table -مفروضات و نرخ ها'!$M$10),0)</f>
        <v>0</v>
      </c>
      <c r="U27" s="123">
        <f>IF(A27&lt;&gt;"",IF(R27*'ورود اطلاعات'!$F$7&lt;='life table -مفروضات و نرخ ها'!$M$10,R27*'ورود اطلاعات'!$F$7,'life table -مفروضات و نرخ ها'!$M$10),0)</f>
        <v>0</v>
      </c>
      <c r="V27" s="123">
        <f>IF(A27&lt;&gt;"",IF(Q27*'ورود اطلاعات'!$H$7&lt;='life table -مفروضات و نرخ ها'!$M$10,Q27*'ورود اطلاعات'!$H$7,'life table -مفروضات و نرخ ها'!$M$10),0)</f>
        <v>0</v>
      </c>
      <c r="W27" s="123" t="str">
        <f>IF(A27&lt;&gt;"",IF(W26*(1+'life table -مفروضات و نرخ ها'!$M$4)&lt;'life table -مفروضات و نرخ ها'!$I$11,W26*(1+'life table -مفروضات و نرخ ها'!$M$4),'life table -مفروضات و نرخ ها'!$I$11),"")</f>
        <v/>
      </c>
      <c r="X27" s="123">
        <f>IF(C27&lt;&gt;"",IF(X26*(1+'life table -مفروضات و نرخ ها'!$M$4)&lt;'life table -مفروضات و نرخ ها'!$I$11,X26*(1+'life table -مفروضات و نرخ ها'!$M$4),'life table -مفروضات و نرخ ها'!$I$11),0)</f>
        <v>0</v>
      </c>
      <c r="Y27" s="123">
        <f>IF(D27&lt;&gt;"",IF(Y26*(1+'life table -مفروضات و نرخ ها'!$M$4)&lt;'life table -مفروضات و نرخ ها'!$I$11,Y26*(1+'life table -مفروضات و نرخ ها'!$M$4),'life table -مفروضات و نرخ ها'!$I$11),0)</f>
        <v>0</v>
      </c>
      <c r="Z27" s="123">
        <f>IF(A27&lt;&gt;"",IF(Z26*(1+'life table -مفروضات و نرخ ها'!$M$4)&lt;'life table -مفروضات و نرخ ها'!$M$11,Z26*(1+'life table -مفروضات و نرخ ها'!$M$4),'life table -مفروضات و نرخ ها'!$M$11),0)</f>
        <v>0</v>
      </c>
      <c r="AA27" s="123">
        <f>IF(C27&lt;&gt;"",IF(AA26*(1+'life table -مفروضات و نرخ ها'!$M$4)&lt;'life table -مفروضات و نرخ ها'!$M$11,AA26*(1+'life table -مفروضات و نرخ ها'!$M$4),'life table -مفروضات و نرخ ها'!$M$11),0)</f>
        <v>0</v>
      </c>
      <c r="AB27" s="123">
        <f>IF(D27&lt;&gt;"",IF(AB26*(1+'life table -مفروضات و نرخ ها'!$M$4)&lt;'life table -مفروضات و نرخ ها'!$M$11,AB26*(1+'life table -مفروضات و نرخ ها'!$M$4),'life table -مفروضات و نرخ ها'!$M$11),0)</f>
        <v>0</v>
      </c>
      <c r="AC27" s="123">
        <f>IF(B27&gt;60,0,IF('ورود اطلاعات'!$D$14="ندارد",0,MIN(S27*'ورود اطلاعات'!$D$14,'life table -مفروضات و نرخ ها'!$O$10)))</f>
        <v>0</v>
      </c>
      <c r="AD27" s="123">
        <f>IF(C27&gt;60,0,IF('ورود اطلاعات'!$F$14="ندارد",0,MIN(R27*'ورود اطلاعات'!$F$14,'life table -مفروضات و نرخ ها'!$O$10)))</f>
        <v>0</v>
      </c>
      <c r="AE27" s="123">
        <f>IF(D27&gt;60,0,IF('ورود اطلاعات'!$H$14="ندارد",0,MIN(Q27*'ورود اطلاعات'!$H$14,'life table -مفروضات و نرخ ها'!$O$10)))</f>
        <v>0</v>
      </c>
      <c r="AF27" s="123">
        <f>IFERROR(IF(A27&lt;&gt;"",IF(AND('ورود اطلاعات'!$D$21="بیمه گذار",18&lt;=E27,E27&lt;=60),(AF26*AN26-AK26),IF(AND('ورود اطلاعات'!$D$21="بیمه شده اصلی",18&lt;=B27,B27&lt;=60),(AF26*AN26-AK26),0)),0),0)</f>
        <v>0</v>
      </c>
      <c r="AG27" s="123">
        <f t="shared" si="7"/>
        <v>0</v>
      </c>
      <c r="AH27" s="123">
        <f>IF(A27&lt;&gt;"",IF(AND('ورود اطلاعات'!$D$21="بیمه گذار",18&lt;=E27,E27&lt;=60),(AH26*AN26-AJ26),IF(AND('ورود اطلاعات'!$D$21="بیمه شده اصلی",18&lt;=B27,B27&lt;=60),(AH26*AN26-AJ26),0)),0)</f>
        <v>0</v>
      </c>
      <c r="AI27" s="123">
        <f t="shared" si="8"/>
        <v>0</v>
      </c>
      <c r="AJ27" s="123">
        <f>IFERROR(IF(A27&lt;&gt;"",IF('life table -مفروضات و نرخ ها'!$O$6="دارد",IF('life table -مفروضات و نرخ ها'!$O$11=0,IF(AND('life table -مفروضات و نرخ ها'!$K$5="خیر",'ورود اطلاعات'!$D$21="بیمه گذار"),(G28+AZ28+BA28+BB28+BC28+BD28+BE28+BF28+BG28+BH28+BI28+BP28+BQ28+BR28),IF(AND('life table -مفروضات و نرخ ها'!$K$5="خیر",'ورود اطلاعات'!$D$21="بیمه شده اصلی"),(G28+CB28+CC28),0)),0),0),0),0)</f>
        <v>0</v>
      </c>
      <c r="AK27" s="123">
        <f>IF(A27&lt;&gt;"",IF('life table -مفروضات و نرخ ها'!$O$6="دارد",IF('ورود اطلاعات'!$B$9=1,IF('ورود اطلاعات'!$B$11="خیر",G28,0),0),0),0)</f>
        <v>0</v>
      </c>
      <c r="AL27" s="123">
        <f>IF(A27&lt;&gt;"",IF('life table -مفروضات و نرخ ها'!$O$6="دارد",IF('life table -مفروضات و نرخ ها'!$O$11=1,IF('life table -مفروضات و نرخ ها'!$K$5="بلی",G28,0),0),0),0)</f>
        <v>0</v>
      </c>
      <c r="AM27" s="123" t="str">
        <f>IFERROR(IF(A27&lt;&gt;"",IF('life table -مفروضات و نرخ ها'!$O$6="دارد",IF('life table -مفروضات و نرخ ها'!$O$11=0,IF('life table -مفروضات و نرخ ها'!$K$5="بلی",(G28+CB28+CC28),0),0),0),""),0)</f>
        <v/>
      </c>
      <c r="AN27" s="124" t="str">
        <f t="shared" si="1"/>
        <v/>
      </c>
      <c r="AO27" s="124" t="str">
        <f t="shared" si="2"/>
        <v/>
      </c>
      <c r="AP27" s="124" t="str">
        <f>IF(A27&lt;&gt;"",PRODUCT($AO$4:AO27),"")</f>
        <v/>
      </c>
      <c r="AQ27" s="123">
        <f>کارمزد!N27</f>
        <v>0</v>
      </c>
      <c r="AR27" s="123">
        <f>IF(A27&lt;6,('life table -مفروضات و نرخ ها'!$Q$4/5)*$S$4,0)</f>
        <v>0</v>
      </c>
      <c r="AS27" s="123" t="str">
        <f>IFERROR(IF(A27&lt;&gt;"",'life table -مفروضات و نرخ ها'!$Q$6*H27,""),"")</f>
        <v/>
      </c>
      <c r="AT27" s="123" t="str">
        <f>IF(A27&lt;&gt;"",'life table -مفروضات و نرخ ها'!$Q$7*H27,"")</f>
        <v/>
      </c>
      <c r="AU27" s="123">
        <f t="shared" si="3"/>
        <v>0</v>
      </c>
      <c r="AV27" s="125">
        <f>IF(A27&lt;&gt;"",(('life table -مفروضات و نرخ ها'!$M$5*(((AN27)^(1/'life table -مفروضات و نرخ ها'!$M$5))-1))/((1-AO27)*((AN27)^(1/'life table -مفروضات و نرخ ها'!$M$5)))-1),0)</f>
        <v>0</v>
      </c>
      <c r="AW27" s="123" t="str">
        <f>IF(A27&lt;&gt;"",N27*'life table -مفروضات و نرخ ها'!$O$4,"")</f>
        <v/>
      </c>
      <c r="AX27" s="123" t="str">
        <f>IF(A27&lt;&gt;"",O27*'life table -مفروضات و نرخ ها'!$U$3,"")</f>
        <v/>
      </c>
      <c r="AY27" s="123" t="str">
        <f>IF(A27&lt;&gt;"",P27*'life table -مفروضات و نرخ ها'!$U$4,"")</f>
        <v/>
      </c>
      <c r="AZ27" s="123" t="str">
        <f>IFERROR(IF(A27&lt;&gt;"",IF('life table -مفروضات و نرخ ها'!$O$8=1,('life table -مفروضات و نرخ ها'!$Y$3*T27),IF('life table -مفروضات و نرخ ها'!$O$8=2,('life table -مفروضات و نرخ ها'!$Y$4*T27),IF('life table -مفروضات و نرخ ها'!$O$8=3,('life table -مفروضات و نرخ ها'!$Y$5*T27),IF('life table -مفروضات و نرخ ها'!$O$8=4,('life table -مفروضات و نرخ ها'!$Y$6*T27),('life table -مفروضات و نرخ ها'!$Y$7*T27))))),""),"")</f>
        <v/>
      </c>
      <c r="BA27" s="123" t="str">
        <f>IFERROR(IF(A27&lt;&gt;"",IF('life table -مفروضات و نرخ ها'!$S$10=1,('life table -مفروضات و نرخ ها'!$Y$3*U27),IF('life table -مفروضات و نرخ ها'!$S$10=2,('life table -مفروضات و نرخ ها'!$Y$4*U27),IF('life table -مفروضات و نرخ ها'!$S$10=3,('life table -مفروضات و نرخ ها'!$Y$5*U27),IF('life table -مفروضات و نرخ ها'!$S$10=4,('life table -مفروضات و نرخ ها'!$Y$6*U27),('life table -مفروضات و نرخ ها'!$Y$7*U27))))),""),"")</f>
        <v/>
      </c>
      <c r="BB27" s="123" t="str">
        <f>IFERROR(IF(A27&lt;&gt;"",IF('life table -مفروضات و نرخ ها'!$S$11=1,('life table -مفروضات و نرخ ها'!$Y$3*V27),IF('life table -مفروضات و نرخ ها'!$S$11=2,('life table -مفروضات و نرخ ها'!$Y$4*V27),IF('life table -مفروضات و نرخ ها'!$S$11=3,('life table -مفروضات و نرخ ها'!$Y$5*V27),IF('life table -مفروضات و نرخ ها'!$S$11=4,('life table -مفروضات و نرخ ها'!$Y$6*V27),('life table -مفروضات و نرخ ها'!$Y$7*V27))))),""),"")</f>
        <v/>
      </c>
      <c r="BC27" s="123" t="str">
        <f>IFERROR(IF(A27&lt;&gt;"",IF('life table -مفروضات و نرخ ها'!$O$8=1,('life table -مفروضات و نرخ ها'!$Z$3*W27),IF('life table -مفروضات و نرخ ها'!$O$8=2,('life table -مفروضات و نرخ ها'!$Z$4*W27),IF('life table -مفروضات و نرخ ها'!$O$8=3,('life table -مفروضات و نرخ ها'!$Z$5*W27),IF('life table -مفروضات و نرخ ها'!$O$8=4,('life table -مفروضات و نرخ ها'!$Z$6*W27),('life table -مفروضات و نرخ ها'!$Z$7*W27))))),""),"")</f>
        <v/>
      </c>
      <c r="BD27" s="123" t="str">
        <f>IFERROR(IF(A27&lt;&gt;"",IF('life table -مفروضات و نرخ ها'!$S$10=1,('life table -مفروضات و نرخ ها'!$Z$3*X27),IF('life table -مفروضات و نرخ ها'!$S$10=2,('life table -مفروضات و نرخ ها'!$Z$4*X27),IF('life table -مفروضات و نرخ ها'!$S$10=3,('life table -مفروضات و نرخ ها'!$Z$5*X27),IF('life table -مفروضات و نرخ ها'!$S$10=4,('life table -مفروضات و نرخ ها'!$Z$6*X27),('life table -مفروضات و نرخ ها'!$Z$7*X27))))),""),"")</f>
        <v/>
      </c>
      <c r="BE27" s="123" t="str">
        <f>IFERROR(IF(A27&lt;&gt;"",IF('life table -مفروضات و نرخ ها'!$S$11=1,('life table -مفروضات و نرخ ها'!$Z$3*Y27),IF('life table -مفروضات و نرخ ها'!$S$11=2,('life table -مفروضات و نرخ ها'!$Z$4*Y27),IF('life table -مفروضات و نرخ ها'!$S$11=3,('life table -مفروضات و نرخ ها'!$Z$5*Y27),IF('life table -مفروضات و نرخ ها'!$S$11=4,('life table -مفروضات و نرخ ها'!$Z$6*Y27),('life table -مفروضات و نرخ ها'!$Z$7*Y27))))),""),"")</f>
        <v/>
      </c>
      <c r="BF27" s="123" t="str">
        <f>IFERROR(IF(A27&lt;&gt;"",IF('life table -مفروضات و نرخ ها'!$O$8=1,('life table -مفروضات و نرخ ها'!$AA$3*Z27),IF('life table -مفروضات و نرخ ها'!$O$8=2,('life table -مفروضات و نرخ ها'!$AA$4*Z27),IF('life table -مفروضات و نرخ ها'!$O$8=3,('life table -مفروضات و نرخ ها'!$AA$5*Z27),IF('life table -مفروضات و نرخ ها'!$O$8=4,('life table -مفروضات و نرخ ها'!$AA$6*Z27),('life table -مفروضات و نرخ ها'!$AA$7*Z27))))),""),"")</f>
        <v/>
      </c>
      <c r="BG27" s="123" t="str">
        <f>IFERROR(IF(A27&lt;&gt;"",IF('life table -مفروضات و نرخ ها'!$S$10=1,('life table -مفروضات و نرخ ها'!$AA$3*AA27),IF('life table -مفروضات و نرخ ها'!$S$10=2,('life table -مفروضات و نرخ ها'!$AA$4*AA27),IF('life table -مفروضات و نرخ ها'!$S$10=3,('life table -مفروضات و نرخ ها'!$AA$5*AA27),IF('life table -مفروضات و نرخ ها'!$S$10=4,('life table -مفروضات و نرخ ها'!$AA$6*AA27),('life table -مفروضات و نرخ ها'!$AA$7*AA27))))),""),"")</f>
        <v/>
      </c>
      <c r="BH27" s="123" t="str">
        <f>IFERROR(IF(B27&lt;&gt;"",IF('life table -مفروضات و نرخ ها'!$S$11=1,('life table -مفروضات و نرخ ها'!$AA$3*AB27),IF('life table -مفروضات و نرخ ها'!$S$11=2,('life table -مفروضات و نرخ ها'!$AA$4*AB27),IF('life table -مفروضات و نرخ ها'!$S$11=3,('life table -مفروضات و نرخ ها'!$AA$5*AB27),IF('life table -مفروضات و نرخ ها'!$S$11=4,('life table -مفروضات و نرخ ها'!$AA$6*AB27),('life table -مفروضات و نرخ ها'!$AA$7*AB27))))),""),"")</f>
        <v/>
      </c>
      <c r="BI27" s="123" t="str">
        <f>IF(A27&lt;&gt;"",(T27*'life table -مفروضات و نرخ ها'!$Y$3+W27*'life table -مفروضات و نرخ ها'!$Z$3+Z27*'life table -مفروضات و نرخ ها'!$AA$3)*'ورود اطلاعات'!$D$22+(U27*'life table -مفروضات و نرخ ها'!$Y$3+X27*'life table -مفروضات و نرخ ها'!$Z$3+AA27*'life table -مفروضات و نرخ ها'!$AA$3)*'ورود اطلاعات'!$F$17+(V27*'life table -مفروضات و نرخ ها'!$Y$3+Y27*'life table -مفروضات و نرخ ها'!$Z$3+AB27*'life table -مفروضات و نرخ ها'!$AA$3)*('ورود اطلاعات'!$H$17),"")</f>
        <v/>
      </c>
      <c r="BJ27" s="123">
        <f>IFERROR(IF($B$4+A27='ورود اطلاعات'!$B$8+محاسبات!$B$4,0,IF('ورود اطلاعات'!$B$11="بلی",IF(AND(B27&lt;18,B27&gt;60),0,IF(AND('ورود اطلاعات'!$D$20="دارد",'ورود اطلاعات'!$B$9=0),(G27+AZ27+BA27+BB27+BC27+BD27+BE27+BF27+BG27+BH27+BP27+BQ27+BR27+BI27)/K27)*VLOOKUP(B27,'life table -مفروضات و نرخ ها'!AF:AG,2,0))*(1+'ورود اطلاعات'!$D$22+'ورود اطلاعات'!$D$5),0)),0)</f>
        <v>0</v>
      </c>
      <c r="BK27" s="123">
        <f>IFERROR(IF($B$4+A27='ورود اطلاعات'!$B$8+محاسبات!$B$4,0,IF('ورود اطلاعات'!$B$11="بلی",IF(AND(B27&lt;18,B27&gt;60),0,IF(AND('ورود اطلاعات'!$D$20="دارد",'ورود اطلاعات'!$B$9=1),(G27)/K27)*VLOOKUP(B27,'life table -مفروضات و نرخ ها'!AF:AG,2,0))*(1+'ورود اطلاعات'!$D$22+'ورود اطلاعات'!$D$5),0)),0)</f>
        <v>0</v>
      </c>
      <c r="BL27" s="123">
        <f>IFERROR(IF($E$4+A27='ورود اطلاعات'!$B$8+محاسبات!$E$4,0,IF('ورود اطلاعات'!$B$9=0,IF('ورود اطلاعات'!$B$11="خیر",IF('ورود اطلاعات'!$D$20="دارد",IF('ورود اطلاعات'!$D$21="بیمه گذار",IF(AND(E27&lt;18,E27&gt;60),0,(((G27+AZ27+BA27+BB27+BC27+BD27+BE27+BF27+BG27+BH27+BP27+BQ27+BR27+BI27)/K27)*VLOOKUP(E27,'life table -مفروضات و نرخ ها'!AF:AG,2,0)*(1+'ورود اطلاعات'!$D$24+'ورود اطلاعات'!$D$23))),0),0),0),0)),0)</f>
        <v>0</v>
      </c>
      <c r="BM27" s="123">
        <f>IFERROR(IF($B$4+A27='ورود اطلاعات'!$B$8+$B$4,0,IF('ورود اطلاعات'!$B$9=0,IF('ورود اطلاعات'!$B$11="خیر",IF('ورود اطلاعات'!$D$20="دارد",IF('ورود اطلاعات'!$D$21="بیمه شده اصلی",IF(AND(B27&lt;18,B27&gt;60),0,(((G27+AZ27+BA27+BB27+BC27+BD27+BE27+BF27+BG27+BH27+BP27+BQ27+BR27+BI27)/K27)*VLOOKUP(B27,'life table -مفروضات و نرخ ها'!AF:AG,2,0)*(1+'ورود اطلاعات'!$D$22+'ورود اطلاعات'!$D$5))),0),0),0),0)),0)</f>
        <v>0</v>
      </c>
      <c r="BN27" s="123">
        <f>IFERROR(IF($E$4+A27='ورود اطلاعات'!$B$8+$E$4,0,IF('ورود اطلاعات'!$B$9=1,IF('ورود اطلاعات'!$B$11="خیر",IF('ورود اطلاعات'!$D$20="دارد",IF('ورود اطلاعات'!$D$21="بیمه گذار",IF(AND(E27&lt;18,E27&gt;60),0,((G27/K27)*VLOOKUP(E27,'life table -مفروضات و نرخ ها'!AF:AG,2,0)*(1+'ورود اطلاعات'!$D$24+'ورود اطلاعات'!$D$23))),0),0),0))),0)</f>
        <v>0</v>
      </c>
      <c r="BO27" s="123">
        <f>IFERROR(IF($B$4+A27='ورود اطلاعات'!$B$8+$B$4,0,IF('ورود اطلاعات'!$B$9=1,IF('ورود اطلاعات'!$B$11="خیر",IF('ورود اطلاعات'!$D$20="دارد",IF('ورود اطلاعات'!$D$21="بیمه شده اصلی",IF(AND(B27&lt;18,B27&gt;60),0,((G27/K27)*VLOOKUP(B27,'life table -مفروضات و نرخ ها'!AF:AG,2,0)*(1+'ورود اطلاعات'!$D$22+'ورود اطلاعات'!$D$5))),0),0),0),0)),0)</f>
        <v>0</v>
      </c>
      <c r="BP27" s="123">
        <f>IFERROR(IF('ورود اطلاعات'!$D$16=5,(VLOOKUP(محاسبات!B27,'life table -مفروضات و نرخ ها'!AC:AD,2,0)*محاسبات!AC27)/1000000,(VLOOKUP(محاسبات!B27,'life table -مفروضات و نرخ ها'!AC:AE,3,0)*محاسبات!AC27)/1000000)*(1+'ورود اطلاعات'!$D$5),0)</f>
        <v>0</v>
      </c>
      <c r="BQ27" s="123">
        <f>IFERROR(IF('ورود اطلاعات'!$F$16=5,(VLOOKUP(C27,'life table -مفروضات و نرخ ها'!AC:AD,2,0)*AD27)/1000000,(VLOOKUP(C27,'life table -مفروضات و نرخ ها'!AC:AE,3,0)*محاسبات!AD27)/1000000)*(1+'ورود اطلاعات'!$F$5),0)</f>
        <v>0</v>
      </c>
      <c r="BR27" s="123">
        <f>IFERROR(IF('ورود اطلاعات'!$H$16=5,(VLOOKUP(D27,'life table -مفروضات و نرخ ها'!AC:AD,2,0)*AE27)/1000000,(VLOOKUP(D27,'life table -مفروضات و نرخ ها'!AC:AE,3,0)*AE27)/1000000)*(1+'ورود اطلاعات'!$H$5),0)</f>
        <v>0</v>
      </c>
      <c r="BS27" s="123" t="b">
        <f>IF(A27&lt;&gt;"",IF('ورود اطلاعات'!$B$9=1,IF('ورود اطلاعات'!$B$11="بلی",IF(AND(18&lt;=B27,B27&lt;=60),AG27*(VLOOKUP('life table -مفروضات و نرخ ها'!$O$3+A26,'life table -مفروضات و نرخ ها'!$A$3:$D$103,4,0))*(1+'ورود اطلاعات'!$D$5),0),0),0))</f>
        <v>0</v>
      </c>
      <c r="BT27" s="123" t="b">
        <f>IFERROR(IF(A27&lt;&gt;"",IF('ورود اطلاعات'!$B$9=1,IF('ورود اطلاعات'!$B$11="خیر",IF('ورود اطلاعات'!$D$21="بیمه شده اصلی",(محاسبات!AF27*VLOOKUP(محاسبات!B27,'life table -مفروضات و نرخ ها'!A:D,4,0)*(1+'ورود اطلاعات'!$D$5)),IF('ورود اطلاعات'!$D$21="بیمه گذار",(محاسبات!AF27*VLOOKUP(محاسبات!E27,'life table -مفروضات و نرخ ها'!A:D,4,0)*(1+'ورود اطلاعات'!$D$23)),0))))),0)</f>
        <v>0</v>
      </c>
      <c r="BU27" s="123" t="b">
        <f>IFERROR(IF(A27&lt;&gt;"",IF('ورود اطلاعات'!$B$9=0,IF('ورود اطلاعات'!$B$11="خیر",IF('ورود اطلاعات'!$D$21="بیمه شده اصلی",(محاسبات!AH27*VLOOKUP(محاسبات!B27,'life table -مفروضات و نرخ ها'!A:D,4,0)*(1+'ورود اطلاعات'!$D$5)),IF('ورود اطلاعات'!$D$21="بیمه گذار",(محاسبات!AH27*VLOOKUP(محاسبات!E27,'life table -مفروضات و نرخ ها'!A:D,4,0)*(1+'ورود اطلاعات'!$D$23)),0))))),0)</f>
        <v>0</v>
      </c>
      <c r="BV27" s="123" t="b">
        <f>IF(A27&lt;&gt;"",IF('ورود اطلاعات'!$B$9=0,IF('ورود اطلاعات'!$B$11="بلی",IF(AND(18&lt;=B27,B27&lt;=60),AI27*(VLOOKUP('life table -مفروضات و نرخ ها'!$O$3+A26,'life table -مفروضات و نرخ ها'!$A$3:$D$103,4,0))*(1+'ورود اطلاعات'!$D$5),0),0),0))</f>
        <v>0</v>
      </c>
      <c r="BW27" s="123" t="str">
        <f>IFERROR(IF(A27&lt;&gt;"",'life table -مفروضات و نرخ ها'!$Q$11*BK27,""),0)</f>
        <v/>
      </c>
      <c r="BX27" s="123" t="str">
        <f>IFERROR(IF(A27&lt;&gt;"",'life table -مفروضات و نرخ ها'!$Q$11*(BO27+BN27),""),0)</f>
        <v/>
      </c>
      <c r="BY27" s="123">
        <f>IFERROR(IF(A27&lt;&gt;"",BJ27*'life table -مفروضات و نرخ ها'!$Q$11,0),"")</f>
        <v>0</v>
      </c>
      <c r="BZ27" s="123">
        <f>IFERROR(IF(A27&lt;&gt;"",(BM27+BL27)*'life table -مفروضات و نرخ ها'!$Q$11,0),0)</f>
        <v>0</v>
      </c>
      <c r="CA27" s="123">
        <f>IF(A27&lt;&gt;"",AZ27+BC27+BF27+BJ27+BK27+BL27+BM27+BN27+BO27+BP27+BS27+BT27+BU27+BV27+BW27+BX27+BY27+BZ27+'ورود اطلاعات'!$D$22*(محاسبات!T27*'life table -مفروضات و نرخ ها'!$Y$3+محاسبات!W27*'life table -مفروضات و نرخ ها'!$Z$3+محاسبات!Z27*'life table -مفروضات و نرخ ها'!$AA$3),0)</f>
        <v>0</v>
      </c>
      <c r="CB27" s="123">
        <f>IF(A27&lt;&gt;"",BA27+BD27+BG27+BQ27+'ورود اطلاعات'!$F$17*(محاسبات!U27*'life table -مفروضات و نرخ ها'!$Y$3+محاسبات!X27*'life table -مفروضات و نرخ ها'!$Z$3+محاسبات!AA27*'life table -مفروضات و نرخ ها'!$AA$3),0)</f>
        <v>0</v>
      </c>
      <c r="CC27" s="123" t="str">
        <f>IF(A27&lt;&gt;"",BB27+BE27+BH27+BR27+'ورود اطلاعات'!$H$17*(محاسبات!V27*'life table -مفروضات و نرخ ها'!$Y$3+محاسبات!Y27*'life table -مفروضات و نرخ ها'!$Z$3+محاسبات!AB27*'life table -مفروضات و نرخ ها'!$AA$3),"")</f>
        <v/>
      </c>
      <c r="CD27" s="123" t="str">
        <f>IF(B27&lt;&gt;"",'life table -مفروضات و نرخ ها'!$Q$8*(N27+P27+O27+AQ27+AR27+AS27+AT27+AW27+AX27+AY27+AZ27+BA27+BL27+BN27+BO27+BB27+BC27+BD27+BE27+BF27+BG27+BH27+BP27+BQ27+BR27+BJ27+BK27+BM27+BS27+BT27+BU27+BV27+BW27+BX27+BY27+BZ27+AU27),"")</f>
        <v/>
      </c>
      <c r="CE27" s="123" t="str">
        <f>IF(B27&lt;&gt;"",'life table -مفروضات و نرخ ها'!$Q$9*(N27+P27+O27+AQ27+AR27+AS27+AT27+AW27+AX27+AY27+AZ27+BA27+BL27+BN27+BO27+BB27+BC27+BD27+BE27+BF27+BG27+BH27+BP27+BQ27+BR27+BJ27+BK27+BM27+BS27+BT27+BU27+BV27+BW27+BX27+BY27+BZ27+AU27),"")</f>
        <v/>
      </c>
      <c r="CF27" s="123" t="str">
        <f>IF(A27&lt;&gt;"",(CF26*(1+L27)+(I27/'life table -مفروضات و نرخ ها'!$M$5)*L27*((1+L27)^(1/'life table -مفروضات و نرخ ها'!$M$5))/(((1+L27)^(1/'life table -مفروضات و نرخ ها'!$M$5))-1)),"")</f>
        <v/>
      </c>
      <c r="CG27" s="123" t="str">
        <f t="shared" si="14"/>
        <v/>
      </c>
      <c r="CH27" s="123" t="str">
        <f t="shared" si="11"/>
        <v/>
      </c>
      <c r="CI27" s="123" t="str">
        <f t="shared" si="12"/>
        <v/>
      </c>
      <c r="CJ27" s="123" t="str">
        <f t="shared" si="4"/>
        <v/>
      </c>
      <c r="CK27" s="121">
        <f>'ورود اطلاعات'!$D$19*محاسبات!G26</f>
        <v>0</v>
      </c>
      <c r="CL27" s="126">
        <f t="shared" si="5"/>
        <v>0</v>
      </c>
      <c r="CM27" s="123" t="str">
        <f>IF(A27&lt;&gt;"",(CM26*(1+$CO$1)+(I27/'life table -مفروضات و نرخ ها'!$M$5)*$CO$1*((1+$CO$1)^(1/'life table -مفروضات و نرخ ها'!$M$5))/(((1+$CO$1)^(1/'life table -مفروضات و نرخ ها'!$M$5))-1)),"")</f>
        <v/>
      </c>
      <c r="CN27" s="123" t="str">
        <f t="shared" si="9"/>
        <v/>
      </c>
    </row>
    <row r="28" spans="1:92" ht="19.5" x14ac:dyDescent="0.25">
      <c r="A28" s="95" t="str">
        <f t="shared" si="10"/>
        <v/>
      </c>
      <c r="B28" s="122" t="str">
        <f>IFERROR(IF(A27+$B$4&gt;81,"",IF($B$4+'life table -مفروضات و نرخ ها'!A27&lt;$B$4+'life table -مفروضات و نرخ ها'!$I$5,$B$4+'life table -مفروضات و نرخ ها'!A27,"")),"")</f>
        <v/>
      </c>
      <c r="C28" s="122" t="str">
        <f>IFERROR(IF(B28&lt;&gt;"",IF(A27+$C$4&gt;81,"",IF($C$4+'life table -مفروضات و نرخ ها'!A27&lt;$C$4+'life table -مفروضات و نرخ ها'!$I$5,$C$4+'life table -مفروضات و نرخ ها'!A27,"")),""),"")</f>
        <v/>
      </c>
      <c r="D28" s="122" t="str">
        <f>IFERROR(IF(B28&lt;&gt;"",IF(A27+$D$4&gt;81,"",IF($D$4+'life table -مفروضات و نرخ ها'!A27&lt;$D$4+'life table -مفروضات و نرخ ها'!$I$5,$D$4+'life table -مفروضات و نرخ ها'!A27,"")),""),"")</f>
        <v/>
      </c>
      <c r="E28" s="122" t="str">
        <f>IF(B28&lt;&gt;"",IF('life table -مفروضات و نرخ ها'!$K$4&lt;&gt; 0,IF($E$4+'life table -مفروضات و نرخ ها'!A27&lt;$E$4+'life table -مفروضات و نرخ ها'!$I$5,$E$4+'life table -مفروضات و نرخ ها'!A27,"")),"")</f>
        <v/>
      </c>
      <c r="F28" s="123"/>
      <c r="G28" s="123">
        <f>IF(A28&lt;&gt;"",IF('life table -مفروضات و نرخ ها'!$I$7&lt;&gt; "يكجا",G27*(1+'life table -مفروضات و نرخ ها'!$I$4),0),0)</f>
        <v>0</v>
      </c>
      <c r="H28" s="123">
        <f>IFERROR(IF(A28&lt;&gt;"",IF('life table -مفروضات و نرخ ها'!$O$11=1,(G28/K28)-(CA28+CB28+CC28),(G28/K28)),0),0)</f>
        <v>0</v>
      </c>
      <c r="I28" s="123" t="str">
        <f t="shared" si="0"/>
        <v/>
      </c>
      <c r="J28" s="123" t="str">
        <f>IF(A28&lt;&gt;"",IF(A28=1,'life table -مفروضات و نرخ ها'!$M$6,0),"")</f>
        <v/>
      </c>
      <c r="K28" s="124">
        <v>1</v>
      </c>
      <c r="L28" s="124" t="str">
        <f t="shared" si="13"/>
        <v/>
      </c>
      <c r="M28" s="124">
        <f t="shared" si="6"/>
        <v>0.28649999999999998</v>
      </c>
      <c r="N28" s="123">
        <f>IF(B28&lt;&gt;"",S28*(VLOOKUP('life table -مفروضات و نرخ ها'!$O$3+A27,'life table -مفروضات و نرخ ها'!$A$3:$D$103,4)*(1/(1+L28)^0.5)),0)</f>
        <v>0</v>
      </c>
      <c r="O28" s="123">
        <f>IFERROR(IF(C28&lt;&gt;"",R28*(VLOOKUP('life table -مفروضات و نرخ ها'!$S$3+A27,'life table -مفروضات و نرخ ها'!$A$3:$D$103,4)*(1/(1+L28)^0.5)),0),"")</f>
        <v>0</v>
      </c>
      <c r="P28" s="123">
        <f>IFERROR(IF(D28&lt;&gt;"",Q28*(VLOOKUP('life table -مفروضات و نرخ ها'!$S$4+A27,'life table -مفروضات و نرخ ها'!$A$3:$D$103,4)*(1/(1+L28)^0.5)),0),"")</f>
        <v>0</v>
      </c>
      <c r="Q28" s="123">
        <f>IF(D28&lt;&gt;"",IF((Q27*(1+'life table -مفروضات و نرخ ها'!$M$4))&gt;='life table -مفروضات و نرخ ها'!$I$10,'life table -مفروضات و نرخ ها'!$I$10,(Q27*(1+'life table -مفروضات و نرخ ها'!$M$4))),0)</f>
        <v>0</v>
      </c>
      <c r="R28" s="123">
        <f>IF(C28&lt;&gt;"",IF((R27*(1+'life table -مفروضات و نرخ ها'!$M$4))&gt;='life table -مفروضات و نرخ ها'!$I$10,'life table -مفروضات و نرخ ها'!$I$10,(R27*(1+'life table -مفروضات و نرخ ها'!$M$4))),0)</f>
        <v>0</v>
      </c>
      <c r="S28" s="123">
        <f>IF(A28&lt;&gt;"",IF((S27*(1+'life table -مفروضات و نرخ ها'!$M$4))&gt;='life table -مفروضات و نرخ ها'!$I$10,'life table -مفروضات و نرخ ها'!$I$10,(S27*(1+'life table -مفروضات و نرخ ها'!$M$4))),0)</f>
        <v>0</v>
      </c>
      <c r="T28" s="123">
        <f>IF(A28&lt;&gt;"",IF(S28*'ورود اطلاعات'!$D$7&lt;='life table -مفروضات و نرخ ها'!$M$10,S28*'ورود اطلاعات'!$D$7,'life table -مفروضات و نرخ ها'!$M$10),0)</f>
        <v>0</v>
      </c>
      <c r="U28" s="123">
        <f>IF(A28&lt;&gt;"",IF(R28*'ورود اطلاعات'!$F$7&lt;='life table -مفروضات و نرخ ها'!$M$10,R28*'ورود اطلاعات'!$F$7,'life table -مفروضات و نرخ ها'!$M$10),0)</f>
        <v>0</v>
      </c>
      <c r="V28" s="123">
        <f>IF(A28&lt;&gt;"",IF(Q28*'ورود اطلاعات'!$H$7&lt;='life table -مفروضات و نرخ ها'!$M$10,Q28*'ورود اطلاعات'!$H$7,'life table -مفروضات و نرخ ها'!$M$10),0)</f>
        <v>0</v>
      </c>
      <c r="W28" s="123" t="str">
        <f>IF(A28&lt;&gt;"",IF(W27*(1+'life table -مفروضات و نرخ ها'!$M$4)&lt;'life table -مفروضات و نرخ ها'!$I$11,W27*(1+'life table -مفروضات و نرخ ها'!$M$4),'life table -مفروضات و نرخ ها'!$I$11),"")</f>
        <v/>
      </c>
      <c r="X28" s="123">
        <f>IF(C28&lt;&gt;"",IF(X27*(1+'life table -مفروضات و نرخ ها'!$M$4)&lt;'life table -مفروضات و نرخ ها'!$I$11,X27*(1+'life table -مفروضات و نرخ ها'!$M$4),'life table -مفروضات و نرخ ها'!$I$11),0)</f>
        <v>0</v>
      </c>
      <c r="Y28" s="123">
        <f>IF(D28&lt;&gt;"",IF(Y27*(1+'life table -مفروضات و نرخ ها'!$M$4)&lt;'life table -مفروضات و نرخ ها'!$I$11,Y27*(1+'life table -مفروضات و نرخ ها'!$M$4),'life table -مفروضات و نرخ ها'!$I$11),0)</f>
        <v>0</v>
      </c>
      <c r="Z28" s="123">
        <f>IF(A28&lt;&gt;"",IF(Z27*(1+'life table -مفروضات و نرخ ها'!$M$4)&lt;'life table -مفروضات و نرخ ها'!$M$11,Z27*(1+'life table -مفروضات و نرخ ها'!$M$4),'life table -مفروضات و نرخ ها'!$M$11),0)</f>
        <v>0</v>
      </c>
      <c r="AA28" s="123">
        <f>IF(C28&lt;&gt;"",IF(AA27*(1+'life table -مفروضات و نرخ ها'!$M$4)&lt;'life table -مفروضات و نرخ ها'!$M$11,AA27*(1+'life table -مفروضات و نرخ ها'!$M$4),'life table -مفروضات و نرخ ها'!$M$11),0)</f>
        <v>0</v>
      </c>
      <c r="AB28" s="123">
        <f>IF(D28&lt;&gt;"",IF(AB27*(1+'life table -مفروضات و نرخ ها'!$M$4)&lt;'life table -مفروضات و نرخ ها'!$M$11,AB27*(1+'life table -مفروضات و نرخ ها'!$M$4),'life table -مفروضات و نرخ ها'!$M$11),0)</f>
        <v>0</v>
      </c>
      <c r="AC28" s="123">
        <f>IF(B28&gt;60,0,IF('ورود اطلاعات'!$D$14="ندارد",0,MIN(S28*'ورود اطلاعات'!$D$14,'life table -مفروضات و نرخ ها'!$O$10)))</f>
        <v>0</v>
      </c>
      <c r="AD28" s="123">
        <f>IF(C28&gt;60,0,IF('ورود اطلاعات'!$F$14="ندارد",0,MIN(R28*'ورود اطلاعات'!$F$14,'life table -مفروضات و نرخ ها'!$O$10)))</f>
        <v>0</v>
      </c>
      <c r="AE28" s="123">
        <f>IF(D28&gt;60,0,IF('ورود اطلاعات'!$H$14="ندارد",0,MIN(Q28*'ورود اطلاعات'!$H$14,'life table -مفروضات و نرخ ها'!$O$10)))</f>
        <v>0</v>
      </c>
      <c r="AF28" s="123">
        <f>IFERROR(IF(A28&lt;&gt;"",IF(AND('ورود اطلاعات'!$D$21="بیمه گذار",18&lt;=E28,E28&lt;=60),(AF27*AN27-AK27),IF(AND('ورود اطلاعات'!$D$21="بیمه شده اصلی",18&lt;=B28,B28&lt;=60),(AF27*AN27-AK27),0)),0),0)</f>
        <v>0</v>
      </c>
      <c r="AG28" s="123">
        <f t="shared" si="7"/>
        <v>0</v>
      </c>
      <c r="AH28" s="123">
        <f>IF(A28&lt;&gt;"",IF(AND('ورود اطلاعات'!$D$21="بیمه گذار",18&lt;=E28,E28&lt;=60),(AH27*AN27-AJ27),IF(AND('ورود اطلاعات'!$D$21="بیمه شده اصلی",18&lt;=B28,B28&lt;=60),(AH27*AN27-AJ27),0)),0)</f>
        <v>0</v>
      </c>
      <c r="AI28" s="123">
        <f t="shared" si="8"/>
        <v>0</v>
      </c>
      <c r="AJ28" s="123">
        <f>IFERROR(IF(A28&lt;&gt;"",IF('life table -مفروضات و نرخ ها'!$O$6="دارد",IF('life table -مفروضات و نرخ ها'!$O$11=0,IF(AND('life table -مفروضات و نرخ ها'!$K$5="خیر",'ورود اطلاعات'!$D$21="بیمه گذار"),(G29+AZ29+BA29+BB29+BC29+BD29+BE29+BF29+BG29+BH29+BI29+BP29+BQ29+BR29),IF(AND('life table -مفروضات و نرخ ها'!$K$5="خیر",'ورود اطلاعات'!$D$21="بیمه شده اصلی"),(G29+CB29+CC29),0)),0),0),0),0)</f>
        <v>0</v>
      </c>
      <c r="AK28" s="123">
        <f>IF(A28&lt;&gt;"",IF('life table -مفروضات و نرخ ها'!$O$6="دارد",IF('ورود اطلاعات'!$B$9=1,IF('ورود اطلاعات'!$B$11="خیر",G29,0),0),0),0)</f>
        <v>0</v>
      </c>
      <c r="AL28" s="123">
        <f>IF(A28&lt;&gt;"",IF('life table -مفروضات و نرخ ها'!$O$6="دارد",IF('life table -مفروضات و نرخ ها'!$O$11=1,IF('life table -مفروضات و نرخ ها'!$K$5="بلی",G29,0),0),0),0)</f>
        <v>0</v>
      </c>
      <c r="AM28" s="123" t="str">
        <f>IFERROR(IF(A28&lt;&gt;"",IF('life table -مفروضات و نرخ ها'!$O$6="دارد",IF('life table -مفروضات و نرخ ها'!$O$11=0,IF('life table -مفروضات و نرخ ها'!$K$5="بلی",(G29+CB29+CC29),0),0),0),""),0)</f>
        <v/>
      </c>
      <c r="AN28" s="124" t="str">
        <f t="shared" si="1"/>
        <v/>
      </c>
      <c r="AO28" s="124" t="str">
        <f t="shared" si="2"/>
        <v/>
      </c>
      <c r="AP28" s="124" t="str">
        <f>IF(A28&lt;&gt;"",PRODUCT($AO$4:AO28),"")</f>
        <v/>
      </c>
      <c r="AQ28" s="123">
        <f>کارمزد!N28</f>
        <v>0</v>
      </c>
      <c r="AR28" s="123">
        <f>IF(A28&lt;6,('life table -مفروضات و نرخ ها'!$Q$4/5)*$S$4,0)</f>
        <v>0</v>
      </c>
      <c r="AS28" s="123" t="str">
        <f>IFERROR(IF(A28&lt;&gt;"",'life table -مفروضات و نرخ ها'!$Q$6*H28,""),"")</f>
        <v/>
      </c>
      <c r="AT28" s="123" t="str">
        <f>IF(A28&lt;&gt;"",'life table -مفروضات و نرخ ها'!$Q$7*H28,"")</f>
        <v/>
      </c>
      <c r="AU28" s="123">
        <f t="shared" si="3"/>
        <v>0</v>
      </c>
      <c r="AV28" s="125">
        <f>IF(A28&lt;&gt;"",(('life table -مفروضات و نرخ ها'!$M$5*(((AN28)^(1/'life table -مفروضات و نرخ ها'!$M$5))-1))/((1-AO28)*((AN28)^(1/'life table -مفروضات و نرخ ها'!$M$5)))-1),0)</f>
        <v>0</v>
      </c>
      <c r="AW28" s="123" t="str">
        <f>IF(A28&lt;&gt;"",N28*'life table -مفروضات و نرخ ها'!$O$4,"")</f>
        <v/>
      </c>
      <c r="AX28" s="123" t="str">
        <f>IF(A28&lt;&gt;"",O28*'life table -مفروضات و نرخ ها'!$U$3,"")</f>
        <v/>
      </c>
      <c r="AY28" s="123" t="str">
        <f>IF(A28&lt;&gt;"",P28*'life table -مفروضات و نرخ ها'!$U$4,"")</f>
        <v/>
      </c>
      <c r="AZ28" s="123" t="str">
        <f>IFERROR(IF(A28&lt;&gt;"",IF('life table -مفروضات و نرخ ها'!$O$8=1,('life table -مفروضات و نرخ ها'!$Y$3*T28),IF('life table -مفروضات و نرخ ها'!$O$8=2,('life table -مفروضات و نرخ ها'!$Y$4*T28),IF('life table -مفروضات و نرخ ها'!$O$8=3,('life table -مفروضات و نرخ ها'!$Y$5*T28),IF('life table -مفروضات و نرخ ها'!$O$8=4,('life table -مفروضات و نرخ ها'!$Y$6*T28),('life table -مفروضات و نرخ ها'!$Y$7*T28))))),""),"")</f>
        <v/>
      </c>
      <c r="BA28" s="123" t="str">
        <f>IFERROR(IF(A28&lt;&gt;"",IF('life table -مفروضات و نرخ ها'!$S$10=1,('life table -مفروضات و نرخ ها'!$Y$3*U28),IF('life table -مفروضات و نرخ ها'!$S$10=2,('life table -مفروضات و نرخ ها'!$Y$4*U28),IF('life table -مفروضات و نرخ ها'!$S$10=3,('life table -مفروضات و نرخ ها'!$Y$5*U28),IF('life table -مفروضات و نرخ ها'!$S$10=4,('life table -مفروضات و نرخ ها'!$Y$6*U28),('life table -مفروضات و نرخ ها'!$Y$7*U28))))),""),"")</f>
        <v/>
      </c>
      <c r="BB28" s="123" t="str">
        <f>IFERROR(IF(A28&lt;&gt;"",IF('life table -مفروضات و نرخ ها'!$S$11=1,('life table -مفروضات و نرخ ها'!$Y$3*V28),IF('life table -مفروضات و نرخ ها'!$S$11=2,('life table -مفروضات و نرخ ها'!$Y$4*V28),IF('life table -مفروضات و نرخ ها'!$S$11=3,('life table -مفروضات و نرخ ها'!$Y$5*V28),IF('life table -مفروضات و نرخ ها'!$S$11=4,('life table -مفروضات و نرخ ها'!$Y$6*V28),('life table -مفروضات و نرخ ها'!$Y$7*V28))))),""),"")</f>
        <v/>
      </c>
      <c r="BC28" s="123" t="str">
        <f>IFERROR(IF(A28&lt;&gt;"",IF('life table -مفروضات و نرخ ها'!$O$8=1,('life table -مفروضات و نرخ ها'!$Z$3*W28),IF('life table -مفروضات و نرخ ها'!$O$8=2,('life table -مفروضات و نرخ ها'!$Z$4*W28),IF('life table -مفروضات و نرخ ها'!$O$8=3,('life table -مفروضات و نرخ ها'!$Z$5*W28),IF('life table -مفروضات و نرخ ها'!$O$8=4,('life table -مفروضات و نرخ ها'!$Z$6*W28),('life table -مفروضات و نرخ ها'!$Z$7*W28))))),""),"")</f>
        <v/>
      </c>
      <c r="BD28" s="123" t="str">
        <f>IFERROR(IF(A28&lt;&gt;"",IF('life table -مفروضات و نرخ ها'!$S$10=1,('life table -مفروضات و نرخ ها'!$Z$3*X28),IF('life table -مفروضات و نرخ ها'!$S$10=2,('life table -مفروضات و نرخ ها'!$Z$4*X28),IF('life table -مفروضات و نرخ ها'!$S$10=3,('life table -مفروضات و نرخ ها'!$Z$5*X28),IF('life table -مفروضات و نرخ ها'!$S$10=4,('life table -مفروضات و نرخ ها'!$Z$6*X28),('life table -مفروضات و نرخ ها'!$Z$7*X28))))),""),"")</f>
        <v/>
      </c>
      <c r="BE28" s="123" t="str">
        <f>IFERROR(IF(A28&lt;&gt;"",IF('life table -مفروضات و نرخ ها'!$S$11=1,('life table -مفروضات و نرخ ها'!$Z$3*Y28),IF('life table -مفروضات و نرخ ها'!$S$11=2,('life table -مفروضات و نرخ ها'!$Z$4*Y28),IF('life table -مفروضات و نرخ ها'!$S$11=3,('life table -مفروضات و نرخ ها'!$Z$5*Y28),IF('life table -مفروضات و نرخ ها'!$S$11=4,('life table -مفروضات و نرخ ها'!$Z$6*Y28),('life table -مفروضات و نرخ ها'!$Z$7*Y28))))),""),"")</f>
        <v/>
      </c>
      <c r="BF28" s="123" t="str">
        <f>IFERROR(IF(A28&lt;&gt;"",IF('life table -مفروضات و نرخ ها'!$O$8=1,('life table -مفروضات و نرخ ها'!$AA$3*Z28),IF('life table -مفروضات و نرخ ها'!$O$8=2,('life table -مفروضات و نرخ ها'!$AA$4*Z28),IF('life table -مفروضات و نرخ ها'!$O$8=3,('life table -مفروضات و نرخ ها'!$AA$5*Z28),IF('life table -مفروضات و نرخ ها'!$O$8=4,('life table -مفروضات و نرخ ها'!$AA$6*Z28),('life table -مفروضات و نرخ ها'!$AA$7*Z28))))),""),"")</f>
        <v/>
      </c>
      <c r="BG28" s="123" t="str">
        <f>IFERROR(IF(A28&lt;&gt;"",IF('life table -مفروضات و نرخ ها'!$S$10=1,('life table -مفروضات و نرخ ها'!$AA$3*AA28),IF('life table -مفروضات و نرخ ها'!$S$10=2,('life table -مفروضات و نرخ ها'!$AA$4*AA28),IF('life table -مفروضات و نرخ ها'!$S$10=3,('life table -مفروضات و نرخ ها'!$AA$5*AA28),IF('life table -مفروضات و نرخ ها'!$S$10=4,('life table -مفروضات و نرخ ها'!$AA$6*AA28),('life table -مفروضات و نرخ ها'!$AA$7*AA28))))),""),"")</f>
        <v/>
      </c>
      <c r="BH28" s="123" t="str">
        <f>IFERROR(IF(B28&lt;&gt;"",IF('life table -مفروضات و نرخ ها'!$S$11=1,('life table -مفروضات و نرخ ها'!$AA$3*AB28),IF('life table -مفروضات و نرخ ها'!$S$11=2,('life table -مفروضات و نرخ ها'!$AA$4*AB28),IF('life table -مفروضات و نرخ ها'!$S$11=3,('life table -مفروضات و نرخ ها'!$AA$5*AB28),IF('life table -مفروضات و نرخ ها'!$S$11=4,('life table -مفروضات و نرخ ها'!$AA$6*AB28),('life table -مفروضات و نرخ ها'!$AA$7*AB28))))),""),"")</f>
        <v/>
      </c>
      <c r="BI28" s="123" t="str">
        <f>IF(A28&lt;&gt;"",(T28*'life table -مفروضات و نرخ ها'!$Y$3+W28*'life table -مفروضات و نرخ ها'!$Z$3+Z28*'life table -مفروضات و نرخ ها'!$AA$3)*'ورود اطلاعات'!$D$22+(U28*'life table -مفروضات و نرخ ها'!$Y$3+X28*'life table -مفروضات و نرخ ها'!$Z$3+AA28*'life table -مفروضات و نرخ ها'!$AA$3)*'ورود اطلاعات'!$F$17+(V28*'life table -مفروضات و نرخ ها'!$Y$3+Y28*'life table -مفروضات و نرخ ها'!$Z$3+AB28*'life table -مفروضات و نرخ ها'!$AA$3)*('ورود اطلاعات'!$H$17),"")</f>
        <v/>
      </c>
      <c r="BJ28" s="123">
        <f>IFERROR(IF($B$4+A28='ورود اطلاعات'!$B$8+محاسبات!$B$4,0,IF('ورود اطلاعات'!$B$11="بلی",IF(AND(B28&lt;18,B28&gt;60),0,IF(AND('ورود اطلاعات'!$D$20="دارد",'ورود اطلاعات'!$B$9=0),(G28+AZ28+BA28+BB28+BC28+BD28+BE28+BF28+BG28+BH28+BP28+BQ28+BR28+BI28)/K28)*VLOOKUP(B28,'life table -مفروضات و نرخ ها'!AF:AG,2,0))*(1+'ورود اطلاعات'!$D$22+'ورود اطلاعات'!$D$5),0)),0)</f>
        <v>0</v>
      </c>
      <c r="BK28" s="123">
        <f>IFERROR(IF($B$4+A28='ورود اطلاعات'!$B$8+محاسبات!$B$4,0,IF('ورود اطلاعات'!$B$11="بلی",IF(AND(B28&lt;18,B28&gt;60),0,IF(AND('ورود اطلاعات'!$D$20="دارد",'ورود اطلاعات'!$B$9=1),(G28)/K28)*VLOOKUP(B28,'life table -مفروضات و نرخ ها'!AF:AG,2,0))*(1+'ورود اطلاعات'!$D$22+'ورود اطلاعات'!$D$5),0)),0)</f>
        <v>0</v>
      </c>
      <c r="BL28" s="123">
        <f>IFERROR(IF($E$4+A28='ورود اطلاعات'!$B$8+محاسبات!$E$4,0,IF('ورود اطلاعات'!$B$9=0,IF('ورود اطلاعات'!$B$11="خیر",IF('ورود اطلاعات'!$D$20="دارد",IF('ورود اطلاعات'!$D$21="بیمه گذار",IF(AND(E28&lt;18,E28&gt;60),0,(((G28+AZ28+BA28+BB28+BC28+BD28+BE28+BF28+BG28+BH28+BP28+BQ28+BR28+BI28)/K28)*VLOOKUP(E28,'life table -مفروضات و نرخ ها'!AF:AG,2,0)*(1+'ورود اطلاعات'!$D$24+'ورود اطلاعات'!$D$23))),0),0),0),0)),0)</f>
        <v>0</v>
      </c>
      <c r="BM28" s="123">
        <f>IFERROR(IF($B$4+A28='ورود اطلاعات'!$B$8+$B$4,0,IF('ورود اطلاعات'!$B$9=0,IF('ورود اطلاعات'!$B$11="خیر",IF('ورود اطلاعات'!$D$20="دارد",IF('ورود اطلاعات'!$D$21="بیمه شده اصلی",IF(AND(B28&lt;18,B28&gt;60),0,(((G28+AZ28+BA28+BB28+BC28+BD28+BE28+BF28+BG28+BH28+BP28+BQ28+BR28+BI28)/K28)*VLOOKUP(B28,'life table -مفروضات و نرخ ها'!AF:AG,2,0)*(1+'ورود اطلاعات'!$D$22+'ورود اطلاعات'!$D$5))),0),0),0),0)),0)</f>
        <v>0</v>
      </c>
      <c r="BN28" s="123">
        <f>IFERROR(IF($E$4+A28='ورود اطلاعات'!$B$8+$E$4,0,IF('ورود اطلاعات'!$B$9=1,IF('ورود اطلاعات'!$B$11="خیر",IF('ورود اطلاعات'!$D$20="دارد",IF('ورود اطلاعات'!$D$21="بیمه گذار",IF(AND(E28&lt;18,E28&gt;60),0,((G28/K28)*VLOOKUP(E28,'life table -مفروضات و نرخ ها'!AF:AG,2,0)*(1+'ورود اطلاعات'!$D$24+'ورود اطلاعات'!$D$23))),0),0),0))),0)</f>
        <v>0</v>
      </c>
      <c r="BO28" s="123">
        <f>IFERROR(IF($B$4+A28='ورود اطلاعات'!$B$8+$B$4,0,IF('ورود اطلاعات'!$B$9=1,IF('ورود اطلاعات'!$B$11="خیر",IF('ورود اطلاعات'!$D$20="دارد",IF('ورود اطلاعات'!$D$21="بیمه شده اصلی",IF(AND(B28&lt;18,B28&gt;60),0,((G28/K28)*VLOOKUP(B28,'life table -مفروضات و نرخ ها'!AF:AG,2,0)*(1+'ورود اطلاعات'!$D$22+'ورود اطلاعات'!$D$5))),0),0),0),0)),0)</f>
        <v>0</v>
      </c>
      <c r="BP28" s="123">
        <f>IFERROR(IF('ورود اطلاعات'!$D$16=5,(VLOOKUP(محاسبات!B28,'life table -مفروضات و نرخ ها'!AC:AD,2,0)*محاسبات!AC28)/1000000,(VLOOKUP(محاسبات!B28,'life table -مفروضات و نرخ ها'!AC:AE,3,0)*محاسبات!AC28)/1000000)*(1+'ورود اطلاعات'!$D$5),0)</f>
        <v>0</v>
      </c>
      <c r="BQ28" s="123">
        <f>IFERROR(IF('ورود اطلاعات'!$F$16=5,(VLOOKUP(C28,'life table -مفروضات و نرخ ها'!AC:AD,2,0)*AD28)/1000000,(VLOOKUP(C28,'life table -مفروضات و نرخ ها'!AC:AE,3,0)*محاسبات!AD28)/1000000)*(1+'ورود اطلاعات'!$F$5),0)</f>
        <v>0</v>
      </c>
      <c r="BR28" s="123">
        <f>IFERROR(IF('ورود اطلاعات'!$H$16=5,(VLOOKUP(D28,'life table -مفروضات و نرخ ها'!AC:AD,2,0)*AE28)/1000000,(VLOOKUP(D28,'life table -مفروضات و نرخ ها'!AC:AE,3,0)*AE28)/1000000)*(1+'ورود اطلاعات'!$H$5),0)</f>
        <v>0</v>
      </c>
      <c r="BS28" s="123" t="b">
        <f>IF(A28&lt;&gt;"",IF('ورود اطلاعات'!$B$9=1,IF('ورود اطلاعات'!$B$11="بلی",IF(AND(18&lt;=B28,B28&lt;=60),AG28*(VLOOKUP('life table -مفروضات و نرخ ها'!$O$3+A27,'life table -مفروضات و نرخ ها'!$A$3:$D$103,4,0))*(1+'ورود اطلاعات'!$D$5),0),0),0))</f>
        <v>0</v>
      </c>
      <c r="BT28" s="123" t="b">
        <f>IFERROR(IF(A28&lt;&gt;"",IF('ورود اطلاعات'!$B$9=1,IF('ورود اطلاعات'!$B$11="خیر",IF('ورود اطلاعات'!$D$21="بیمه شده اصلی",(محاسبات!AF28*VLOOKUP(محاسبات!B28,'life table -مفروضات و نرخ ها'!A:D,4,0)*(1+'ورود اطلاعات'!$D$5)),IF('ورود اطلاعات'!$D$21="بیمه گذار",(محاسبات!AF28*VLOOKUP(محاسبات!E28,'life table -مفروضات و نرخ ها'!A:D,4,0)*(1+'ورود اطلاعات'!$D$23)),0))))),0)</f>
        <v>0</v>
      </c>
      <c r="BU28" s="123" t="b">
        <f>IFERROR(IF(A28&lt;&gt;"",IF('ورود اطلاعات'!$B$9=0,IF('ورود اطلاعات'!$B$11="خیر",IF('ورود اطلاعات'!$D$21="بیمه شده اصلی",(محاسبات!AH28*VLOOKUP(محاسبات!B28,'life table -مفروضات و نرخ ها'!A:D,4,0)*(1+'ورود اطلاعات'!$D$5)),IF('ورود اطلاعات'!$D$21="بیمه گذار",(محاسبات!AH28*VLOOKUP(محاسبات!E28,'life table -مفروضات و نرخ ها'!A:D,4,0)*(1+'ورود اطلاعات'!$D$23)),0))))),0)</f>
        <v>0</v>
      </c>
      <c r="BV28" s="123" t="b">
        <f>IF(A28&lt;&gt;"",IF('ورود اطلاعات'!$B$9=0,IF('ورود اطلاعات'!$B$11="بلی",IF(AND(18&lt;=B28,B28&lt;=60),AI28*(VLOOKUP('life table -مفروضات و نرخ ها'!$O$3+A27,'life table -مفروضات و نرخ ها'!$A$3:$D$103,4,0))*(1+'ورود اطلاعات'!$D$5),0),0),0))</f>
        <v>0</v>
      </c>
      <c r="BW28" s="123" t="str">
        <f>IFERROR(IF(A28&lt;&gt;"",'life table -مفروضات و نرخ ها'!$Q$11*BK28,""),0)</f>
        <v/>
      </c>
      <c r="BX28" s="123" t="str">
        <f>IFERROR(IF(A28&lt;&gt;"",'life table -مفروضات و نرخ ها'!$Q$11*(BO28+BN28),""),0)</f>
        <v/>
      </c>
      <c r="BY28" s="123">
        <f>IFERROR(IF(A28&lt;&gt;"",BJ28*'life table -مفروضات و نرخ ها'!$Q$11,0),"")</f>
        <v>0</v>
      </c>
      <c r="BZ28" s="123">
        <f>IFERROR(IF(A28&lt;&gt;"",(BM28+BL28)*'life table -مفروضات و نرخ ها'!$Q$11,0),0)</f>
        <v>0</v>
      </c>
      <c r="CA28" s="123">
        <f>IF(A28&lt;&gt;"",AZ28+BC28+BF28+BJ28+BK28+BL28+BM28+BN28+BO28+BP28+BS28+BT28+BU28+BV28+BW28+BX28+BY28+BZ28+'ورود اطلاعات'!$D$22*(محاسبات!T28*'life table -مفروضات و نرخ ها'!$Y$3+محاسبات!W28*'life table -مفروضات و نرخ ها'!$Z$3+محاسبات!Z28*'life table -مفروضات و نرخ ها'!$AA$3),0)</f>
        <v>0</v>
      </c>
      <c r="CB28" s="123">
        <f>IF(A28&lt;&gt;"",BA28+BD28+BG28+BQ28+'ورود اطلاعات'!$F$17*(محاسبات!U28*'life table -مفروضات و نرخ ها'!$Y$3+محاسبات!X28*'life table -مفروضات و نرخ ها'!$Z$3+محاسبات!AA28*'life table -مفروضات و نرخ ها'!$AA$3),0)</f>
        <v>0</v>
      </c>
      <c r="CC28" s="123" t="str">
        <f>IF(A28&lt;&gt;"",BB28+BE28+BH28+BR28+'ورود اطلاعات'!$H$17*(محاسبات!V28*'life table -مفروضات و نرخ ها'!$Y$3+محاسبات!Y28*'life table -مفروضات و نرخ ها'!$Z$3+محاسبات!AB28*'life table -مفروضات و نرخ ها'!$AA$3),"")</f>
        <v/>
      </c>
      <c r="CD28" s="123" t="str">
        <f>IF(B28&lt;&gt;"",'life table -مفروضات و نرخ ها'!$Q$8*(N28+P28+O28+AQ28+AR28+AS28+AT28+AW28+AX28+AY28+AZ28+BA28+BL28+BN28+BO28+BB28+BC28+BD28+BE28+BF28+BG28+BH28+BP28+BQ28+BR28+BJ28+BK28+BM28+BS28+BT28+BU28+BV28+BW28+BX28+BY28+BZ28+AU28),"")</f>
        <v/>
      </c>
      <c r="CE28" s="123" t="str">
        <f>IF(B28&lt;&gt;"",'life table -مفروضات و نرخ ها'!$Q$9*(N28+P28+O28+AQ28+AR28+AS28+AT28+AW28+AX28+AY28+AZ28+BA28+BL28+BN28+BO28+BB28+BC28+BD28+BE28+BF28+BG28+BH28+BP28+BQ28+BR28+BJ28+BK28+BM28+BS28+BT28+BU28+BV28+BW28+BX28+BY28+BZ28+AU28),"")</f>
        <v/>
      </c>
      <c r="CF28" s="123" t="str">
        <f>IF(A28&lt;&gt;"",(CF27*(1+L28)+(I28/'life table -مفروضات و نرخ ها'!$M$5)*L28*((1+L28)^(1/'life table -مفروضات و نرخ ها'!$M$5))/(((1+L28)^(1/'life table -مفروضات و نرخ ها'!$M$5))-1)),"")</f>
        <v/>
      </c>
      <c r="CG28" s="123" t="str">
        <f t="shared" si="14"/>
        <v/>
      </c>
      <c r="CH28" s="123" t="str">
        <f t="shared" si="11"/>
        <v/>
      </c>
      <c r="CI28" s="123" t="str">
        <f t="shared" si="12"/>
        <v/>
      </c>
      <c r="CJ28" s="123" t="str">
        <f t="shared" si="4"/>
        <v/>
      </c>
      <c r="CK28" s="121">
        <f>'ورود اطلاعات'!$D$19*محاسبات!G27</f>
        <v>0</v>
      </c>
      <c r="CL28" s="126">
        <f t="shared" si="5"/>
        <v>0</v>
      </c>
      <c r="CM28" s="123" t="str">
        <f>IF(A28&lt;&gt;"",(CM27*(1+$CO$1)+(I28/'life table -مفروضات و نرخ ها'!$M$5)*$CO$1*((1+$CO$1)^(1/'life table -مفروضات و نرخ ها'!$M$5))/(((1+$CO$1)^(1/'life table -مفروضات و نرخ ها'!$M$5))-1)),"")</f>
        <v/>
      </c>
      <c r="CN28" s="123" t="str">
        <f t="shared" si="9"/>
        <v/>
      </c>
    </row>
    <row r="29" spans="1:92" ht="19.5" x14ac:dyDescent="0.25">
      <c r="A29" s="95" t="str">
        <f t="shared" si="10"/>
        <v/>
      </c>
      <c r="B29" s="122" t="str">
        <f>IFERROR(IF(A28+$B$4&gt;81,"",IF($B$4+'life table -مفروضات و نرخ ها'!A28&lt;$B$4+'life table -مفروضات و نرخ ها'!$I$5,$B$4+'life table -مفروضات و نرخ ها'!A28,"")),"")</f>
        <v/>
      </c>
      <c r="C29" s="122" t="str">
        <f>IFERROR(IF(B29&lt;&gt;"",IF(A28+$C$4&gt;81,"",IF($C$4+'life table -مفروضات و نرخ ها'!A28&lt;$C$4+'life table -مفروضات و نرخ ها'!$I$5,$C$4+'life table -مفروضات و نرخ ها'!A28,"")),""),"")</f>
        <v/>
      </c>
      <c r="D29" s="122" t="str">
        <f>IFERROR(IF(B29&lt;&gt;"",IF(A28+$D$4&gt;81,"",IF($D$4+'life table -مفروضات و نرخ ها'!A28&lt;$D$4+'life table -مفروضات و نرخ ها'!$I$5,$D$4+'life table -مفروضات و نرخ ها'!A28,"")),""),"")</f>
        <v/>
      </c>
      <c r="E29" s="122" t="str">
        <f>IF(B29&lt;&gt;"",IF('life table -مفروضات و نرخ ها'!$K$4&lt;&gt; 0,IF($E$4+'life table -مفروضات و نرخ ها'!A28&lt;$E$4+'life table -مفروضات و نرخ ها'!$I$5,$E$4+'life table -مفروضات و نرخ ها'!A28,"")),"")</f>
        <v/>
      </c>
      <c r="F29" s="123"/>
      <c r="G29" s="123">
        <f>IF(A29&lt;&gt;"",IF('life table -مفروضات و نرخ ها'!$I$7&lt;&gt; "يكجا",G28*(1+'life table -مفروضات و نرخ ها'!$I$4),0),0)</f>
        <v>0</v>
      </c>
      <c r="H29" s="123">
        <f>IFERROR(IF(A29&lt;&gt;"",IF('life table -مفروضات و نرخ ها'!$O$11=1,(G29/K29)-(CA29+CB29+CC29),(G29/K29)),0),0)</f>
        <v>0</v>
      </c>
      <c r="I29" s="123" t="str">
        <f t="shared" si="0"/>
        <v/>
      </c>
      <c r="J29" s="123" t="str">
        <f>IF(A29&lt;&gt;"",IF(A29=1,'life table -مفروضات و نرخ ها'!$M$6,0),"")</f>
        <v/>
      </c>
      <c r="K29" s="124">
        <v>1</v>
      </c>
      <c r="L29" s="124" t="str">
        <f t="shared" si="13"/>
        <v/>
      </c>
      <c r="M29" s="124">
        <f t="shared" si="6"/>
        <v>0.28649999999999998</v>
      </c>
      <c r="N29" s="123">
        <f>IF(B29&lt;&gt;"",S29*(VLOOKUP('life table -مفروضات و نرخ ها'!$O$3+A28,'life table -مفروضات و نرخ ها'!$A$3:$D$103,4)*(1/(1+L29)^0.5)),0)</f>
        <v>0</v>
      </c>
      <c r="O29" s="123">
        <f>IFERROR(IF(C29&lt;&gt;"",R29*(VLOOKUP('life table -مفروضات و نرخ ها'!$S$3+A28,'life table -مفروضات و نرخ ها'!$A$3:$D$103,4)*(1/(1+L29)^0.5)),0),"")</f>
        <v>0</v>
      </c>
      <c r="P29" s="123">
        <f>IFERROR(IF(D29&lt;&gt;"",Q29*(VLOOKUP('life table -مفروضات و نرخ ها'!$S$4+A28,'life table -مفروضات و نرخ ها'!$A$3:$D$103,4)*(1/(1+L29)^0.5)),0),"")</f>
        <v>0</v>
      </c>
      <c r="Q29" s="123">
        <f>IF(D29&lt;&gt;"",IF((Q28*(1+'life table -مفروضات و نرخ ها'!$M$4))&gt;='life table -مفروضات و نرخ ها'!$I$10,'life table -مفروضات و نرخ ها'!$I$10,(Q28*(1+'life table -مفروضات و نرخ ها'!$M$4))),0)</f>
        <v>0</v>
      </c>
      <c r="R29" s="123">
        <f>IF(C29&lt;&gt;"",IF((R28*(1+'life table -مفروضات و نرخ ها'!$M$4))&gt;='life table -مفروضات و نرخ ها'!$I$10,'life table -مفروضات و نرخ ها'!$I$10,(R28*(1+'life table -مفروضات و نرخ ها'!$M$4))),0)</f>
        <v>0</v>
      </c>
      <c r="S29" s="123">
        <f>IF(A29&lt;&gt;"",IF((S28*(1+'life table -مفروضات و نرخ ها'!$M$4))&gt;='life table -مفروضات و نرخ ها'!$I$10,'life table -مفروضات و نرخ ها'!$I$10,(S28*(1+'life table -مفروضات و نرخ ها'!$M$4))),0)</f>
        <v>0</v>
      </c>
      <c r="T29" s="123">
        <f>IF(A29&lt;&gt;"",IF(S29*'ورود اطلاعات'!$D$7&lt;='life table -مفروضات و نرخ ها'!$M$10,S29*'ورود اطلاعات'!$D$7,'life table -مفروضات و نرخ ها'!$M$10),0)</f>
        <v>0</v>
      </c>
      <c r="U29" s="123">
        <f>IF(A29&lt;&gt;"",IF(R29*'ورود اطلاعات'!$F$7&lt;='life table -مفروضات و نرخ ها'!$M$10,R29*'ورود اطلاعات'!$F$7,'life table -مفروضات و نرخ ها'!$M$10),0)</f>
        <v>0</v>
      </c>
      <c r="V29" s="123">
        <f>IF(A29&lt;&gt;"",IF(Q29*'ورود اطلاعات'!$H$7&lt;='life table -مفروضات و نرخ ها'!$M$10,Q29*'ورود اطلاعات'!$H$7,'life table -مفروضات و نرخ ها'!$M$10),0)</f>
        <v>0</v>
      </c>
      <c r="W29" s="123" t="str">
        <f>IF(A29&lt;&gt;"",IF(W28*(1+'life table -مفروضات و نرخ ها'!$M$4)&lt;'life table -مفروضات و نرخ ها'!$I$11,W28*(1+'life table -مفروضات و نرخ ها'!$M$4),'life table -مفروضات و نرخ ها'!$I$11),"")</f>
        <v/>
      </c>
      <c r="X29" s="123">
        <f>IF(C29&lt;&gt;"",IF(X28*(1+'life table -مفروضات و نرخ ها'!$M$4)&lt;'life table -مفروضات و نرخ ها'!$I$11,X28*(1+'life table -مفروضات و نرخ ها'!$M$4),'life table -مفروضات و نرخ ها'!$I$11),0)</f>
        <v>0</v>
      </c>
      <c r="Y29" s="123">
        <f>IF(D29&lt;&gt;"",IF(Y28*(1+'life table -مفروضات و نرخ ها'!$M$4)&lt;'life table -مفروضات و نرخ ها'!$I$11,Y28*(1+'life table -مفروضات و نرخ ها'!$M$4),'life table -مفروضات و نرخ ها'!$I$11),0)</f>
        <v>0</v>
      </c>
      <c r="Z29" s="123">
        <f>IF(A29&lt;&gt;"",IF(Z28*(1+'life table -مفروضات و نرخ ها'!$M$4)&lt;'life table -مفروضات و نرخ ها'!$M$11,Z28*(1+'life table -مفروضات و نرخ ها'!$M$4),'life table -مفروضات و نرخ ها'!$M$11),0)</f>
        <v>0</v>
      </c>
      <c r="AA29" s="123">
        <f>IF(C29&lt;&gt;"",IF(AA28*(1+'life table -مفروضات و نرخ ها'!$M$4)&lt;'life table -مفروضات و نرخ ها'!$M$11,AA28*(1+'life table -مفروضات و نرخ ها'!$M$4),'life table -مفروضات و نرخ ها'!$M$11),0)</f>
        <v>0</v>
      </c>
      <c r="AB29" s="123">
        <f>IF(D29&lt;&gt;"",IF(AB28*(1+'life table -مفروضات و نرخ ها'!$M$4)&lt;'life table -مفروضات و نرخ ها'!$M$11,AB28*(1+'life table -مفروضات و نرخ ها'!$M$4),'life table -مفروضات و نرخ ها'!$M$11),0)</f>
        <v>0</v>
      </c>
      <c r="AC29" s="123">
        <f>IF(B29&gt;60,0,IF('ورود اطلاعات'!$D$14="ندارد",0,MIN(S29*'ورود اطلاعات'!$D$14,'life table -مفروضات و نرخ ها'!$O$10)))</f>
        <v>0</v>
      </c>
      <c r="AD29" s="123">
        <f>IF(C29&gt;60,0,IF('ورود اطلاعات'!$F$14="ندارد",0,MIN(R29*'ورود اطلاعات'!$F$14,'life table -مفروضات و نرخ ها'!$O$10)))</f>
        <v>0</v>
      </c>
      <c r="AE29" s="123">
        <f>IF(D29&gt;60,0,IF('ورود اطلاعات'!$H$14="ندارد",0,MIN(Q29*'ورود اطلاعات'!$H$14,'life table -مفروضات و نرخ ها'!$O$10)))</f>
        <v>0</v>
      </c>
      <c r="AF29" s="123">
        <f>IFERROR(IF(A29&lt;&gt;"",IF(AND('ورود اطلاعات'!$D$21="بیمه گذار",18&lt;=E29,E29&lt;=60),(AF28*AN28-AK28),IF(AND('ورود اطلاعات'!$D$21="بیمه شده اصلی",18&lt;=B29,B29&lt;=60),(AF28*AN28-AK28),0)),0),0)</f>
        <v>0</v>
      </c>
      <c r="AG29" s="123">
        <f t="shared" si="7"/>
        <v>0</v>
      </c>
      <c r="AH29" s="123">
        <f>IF(A29&lt;&gt;"",IF(AND('ورود اطلاعات'!$D$21="بیمه گذار",18&lt;=E29,E29&lt;=60),(AH28*AN28-AJ28),IF(AND('ورود اطلاعات'!$D$21="بیمه شده اصلی",18&lt;=B29,B29&lt;=60),(AH28*AN28-AJ28),0)),0)</f>
        <v>0</v>
      </c>
      <c r="AI29" s="123">
        <f t="shared" si="8"/>
        <v>0</v>
      </c>
      <c r="AJ29" s="123">
        <f>IFERROR(IF(A29&lt;&gt;"",IF('life table -مفروضات و نرخ ها'!$O$6="دارد",IF('life table -مفروضات و نرخ ها'!$O$11=0,IF(AND('life table -مفروضات و نرخ ها'!$K$5="خیر",'ورود اطلاعات'!$D$21="بیمه گذار"),(G30+AZ30+BA30+BB30+BC30+BD30+BE30+BF30+BG30+BH30+BI30+BP30+BQ30+BR30),IF(AND('life table -مفروضات و نرخ ها'!$K$5="خیر",'ورود اطلاعات'!$D$21="بیمه شده اصلی"),(G30+CB30+CC30),0)),0),0),0),0)</f>
        <v>0</v>
      </c>
      <c r="AK29" s="123">
        <f>IF(A29&lt;&gt;"",IF('life table -مفروضات و نرخ ها'!$O$6="دارد",IF('ورود اطلاعات'!$B$9=1,IF('ورود اطلاعات'!$B$11="خیر",G30,0),0),0),0)</f>
        <v>0</v>
      </c>
      <c r="AL29" s="123">
        <f>IF(A29&lt;&gt;"",IF('life table -مفروضات و نرخ ها'!$O$6="دارد",IF('life table -مفروضات و نرخ ها'!$O$11=1,IF('life table -مفروضات و نرخ ها'!$K$5="بلی",G30,0),0),0),0)</f>
        <v>0</v>
      </c>
      <c r="AM29" s="123" t="str">
        <f>IFERROR(IF(A29&lt;&gt;"",IF('life table -مفروضات و نرخ ها'!$O$6="دارد",IF('life table -مفروضات و نرخ ها'!$O$11=0,IF('life table -مفروضات و نرخ ها'!$K$5="بلی",(G30+CB30+CC30),0),0),0),""),0)</f>
        <v/>
      </c>
      <c r="AN29" s="124" t="str">
        <f t="shared" si="1"/>
        <v/>
      </c>
      <c r="AO29" s="124" t="str">
        <f t="shared" si="2"/>
        <v/>
      </c>
      <c r="AP29" s="124" t="str">
        <f>IF(A29&lt;&gt;"",PRODUCT($AO$4:AO29),"")</f>
        <v/>
      </c>
      <c r="AQ29" s="123">
        <f>کارمزد!N29</f>
        <v>0</v>
      </c>
      <c r="AR29" s="123">
        <f>IF(A29&lt;6,('life table -مفروضات و نرخ ها'!$Q$4/5)*$S$4,0)</f>
        <v>0</v>
      </c>
      <c r="AS29" s="123" t="str">
        <f>IFERROR(IF(A29&lt;&gt;"",'life table -مفروضات و نرخ ها'!$Q$6*H29,""),"")</f>
        <v/>
      </c>
      <c r="AT29" s="123" t="str">
        <f>IF(A29&lt;&gt;"",'life table -مفروضات و نرخ ها'!$Q$7*H29,"")</f>
        <v/>
      </c>
      <c r="AU29" s="123">
        <f t="shared" si="3"/>
        <v>0</v>
      </c>
      <c r="AV29" s="125">
        <f>IF(A29&lt;&gt;"",(('life table -مفروضات و نرخ ها'!$M$5*(((AN29)^(1/'life table -مفروضات و نرخ ها'!$M$5))-1))/((1-AO29)*((AN29)^(1/'life table -مفروضات و نرخ ها'!$M$5)))-1),0)</f>
        <v>0</v>
      </c>
      <c r="AW29" s="123" t="str">
        <f>IF(A29&lt;&gt;"",N29*'life table -مفروضات و نرخ ها'!$O$4,"")</f>
        <v/>
      </c>
      <c r="AX29" s="123" t="str">
        <f>IF(A29&lt;&gt;"",O29*'life table -مفروضات و نرخ ها'!$U$3,"")</f>
        <v/>
      </c>
      <c r="AY29" s="123" t="str">
        <f>IF(A29&lt;&gt;"",P29*'life table -مفروضات و نرخ ها'!$U$4,"")</f>
        <v/>
      </c>
      <c r="AZ29" s="123" t="str">
        <f>IFERROR(IF(A29&lt;&gt;"",IF('life table -مفروضات و نرخ ها'!$O$8=1,('life table -مفروضات و نرخ ها'!$Y$3*T29),IF('life table -مفروضات و نرخ ها'!$O$8=2,('life table -مفروضات و نرخ ها'!$Y$4*T29),IF('life table -مفروضات و نرخ ها'!$O$8=3,('life table -مفروضات و نرخ ها'!$Y$5*T29),IF('life table -مفروضات و نرخ ها'!$O$8=4,('life table -مفروضات و نرخ ها'!$Y$6*T29),('life table -مفروضات و نرخ ها'!$Y$7*T29))))),""),"")</f>
        <v/>
      </c>
      <c r="BA29" s="123" t="str">
        <f>IFERROR(IF(A29&lt;&gt;"",IF('life table -مفروضات و نرخ ها'!$S$10=1,('life table -مفروضات و نرخ ها'!$Y$3*U29),IF('life table -مفروضات و نرخ ها'!$S$10=2,('life table -مفروضات و نرخ ها'!$Y$4*U29),IF('life table -مفروضات و نرخ ها'!$S$10=3,('life table -مفروضات و نرخ ها'!$Y$5*U29),IF('life table -مفروضات و نرخ ها'!$S$10=4,('life table -مفروضات و نرخ ها'!$Y$6*U29),('life table -مفروضات و نرخ ها'!$Y$7*U29))))),""),"")</f>
        <v/>
      </c>
      <c r="BB29" s="123" t="str">
        <f>IFERROR(IF(A29&lt;&gt;"",IF('life table -مفروضات و نرخ ها'!$S$11=1,('life table -مفروضات و نرخ ها'!$Y$3*V29),IF('life table -مفروضات و نرخ ها'!$S$11=2,('life table -مفروضات و نرخ ها'!$Y$4*V29),IF('life table -مفروضات و نرخ ها'!$S$11=3,('life table -مفروضات و نرخ ها'!$Y$5*V29),IF('life table -مفروضات و نرخ ها'!$S$11=4,('life table -مفروضات و نرخ ها'!$Y$6*V29),('life table -مفروضات و نرخ ها'!$Y$7*V29))))),""),"")</f>
        <v/>
      </c>
      <c r="BC29" s="123" t="str">
        <f>IFERROR(IF(A29&lt;&gt;"",IF('life table -مفروضات و نرخ ها'!$O$8=1,('life table -مفروضات و نرخ ها'!$Z$3*W29),IF('life table -مفروضات و نرخ ها'!$O$8=2,('life table -مفروضات و نرخ ها'!$Z$4*W29),IF('life table -مفروضات و نرخ ها'!$O$8=3,('life table -مفروضات و نرخ ها'!$Z$5*W29),IF('life table -مفروضات و نرخ ها'!$O$8=4,('life table -مفروضات و نرخ ها'!$Z$6*W29),('life table -مفروضات و نرخ ها'!$Z$7*W29))))),""),"")</f>
        <v/>
      </c>
      <c r="BD29" s="123" t="str">
        <f>IFERROR(IF(A29&lt;&gt;"",IF('life table -مفروضات و نرخ ها'!$S$10=1,('life table -مفروضات و نرخ ها'!$Z$3*X29),IF('life table -مفروضات و نرخ ها'!$S$10=2,('life table -مفروضات و نرخ ها'!$Z$4*X29),IF('life table -مفروضات و نرخ ها'!$S$10=3,('life table -مفروضات و نرخ ها'!$Z$5*X29),IF('life table -مفروضات و نرخ ها'!$S$10=4,('life table -مفروضات و نرخ ها'!$Z$6*X29),('life table -مفروضات و نرخ ها'!$Z$7*X29))))),""),"")</f>
        <v/>
      </c>
      <c r="BE29" s="123" t="str">
        <f>IFERROR(IF(A29&lt;&gt;"",IF('life table -مفروضات و نرخ ها'!$S$11=1,('life table -مفروضات و نرخ ها'!$Z$3*Y29),IF('life table -مفروضات و نرخ ها'!$S$11=2,('life table -مفروضات و نرخ ها'!$Z$4*Y29),IF('life table -مفروضات و نرخ ها'!$S$11=3,('life table -مفروضات و نرخ ها'!$Z$5*Y29),IF('life table -مفروضات و نرخ ها'!$S$11=4,('life table -مفروضات و نرخ ها'!$Z$6*Y29),('life table -مفروضات و نرخ ها'!$Z$7*Y29))))),""),"")</f>
        <v/>
      </c>
      <c r="BF29" s="123" t="str">
        <f>IFERROR(IF(A29&lt;&gt;"",IF('life table -مفروضات و نرخ ها'!$O$8=1,('life table -مفروضات و نرخ ها'!$AA$3*Z29),IF('life table -مفروضات و نرخ ها'!$O$8=2,('life table -مفروضات و نرخ ها'!$AA$4*Z29),IF('life table -مفروضات و نرخ ها'!$O$8=3,('life table -مفروضات و نرخ ها'!$AA$5*Z29),IF('life table -مفروضات و نرخ ها'!$O$8=4,('life table -مفروضات و نرخ ها'!$AA$6*Z29),('life table -مفروضات و نرخ ها'!$AA$7*Z29))))),""),"")</f>
        <v/>
      </c>
      <c r="BG29" s="123" t="str">
        <f>IFERROR(IF(A29&lt;&gt;"",IF('life table -مفروضات و نرخ ها'!$S$10=1,('life table -مفروضات و نرخ ها'!$AA$3*AA29),IF('life table -مفروضات و نرخ ها'!$S$10=2,('life table -مفروضات و نرخ ها'!$AA$4*AA29),IF('life table -مفروضات و نرخ ها'!$S$10=3,('life table -مفروضات و نرخ ها'!$AA$5*AA29),IF('life table -مفروضات و نرخ ها'!$S$10=4,('life table -مفروضات و نرخ ها'!$AA$6*AA29),('life table -مفروضات و نرخ ها'!$AA$7*AA29))))),""),"")</f>
        <v/>
      </c>
      <c r="BH29" s="123" t="str">
        <f>IFERROR(IF(B29&lt;&gt;"",IF('life table -مفروضات و نرخ ها'!$S$11=1,('life table -مفروضات و نرخ ها'!$AA$3*AB29),IF('life table -مفروضات و نرخ ها'!$S$11=2,('life table -مفروضات و نرخ ها'!$AA$4*AB29),IF('life table -مفروضات و نرخ ها'!$S$11=3,('life table -مفروضات و نرخ ها'!$AA$5*AB29),IF('life table -مفروضات و نرخ ها'!$S$11=4,('life table -مفروضات و نرخ ها'!$AA$6*AB29),('life table -مفروضات و نرخ ها'!$AA$7*AB29))))),""),"")</f>
        <v/>
      </c>
      <c r="BI29" s="123" t="str">
        <f>IF(A29&lt;&gt;"",(T29*'life table -مفروضات و نرخ ها'!$Y$3+W29*'life table -مفروضات و نرخ ها'!$Z$3+Z29*'life table -مفروضات و نرخ ها'!$AA$3)*'ورود اطلاعات'!$D$22+(U29*'life table -مفروضات و نرخ ها'!$Y$3+X29*'life table -مفروضات و نرخ ها'!$Z$3+AA29*'life table -مفروضات و نرخ ها'!$AA$3)*'ورود اطلاعات'!$F$17+(V29*'life table -مفروضات و نرخ ها'!$Y$3+Y29*'life table -مفروضات و نرخ ها'!$Z$3+AB29*'life table -مفروضات و نرخ ها'!$AA$3)*('ورود اطلاعات'!$H$17),"")</f>
        <v/>
      </c>
      <c r="BJ29" s="123">
        <f>IFERROR(IF($B$4+A29='ورود اطلاعات'!$B$8+محاسبات!$B$4,0,IF('ورود اطلاعات'!$B$11="بلی",IF(AND(B29&lt;18,B29&gt;60),0,IF(AND('ورود اطلاعات'!$D$20="دارد",'ورود اطلاعات'!$B$9=0),(G29+AZ29+BA29+BB29+BC29+BD29+BE29+BF29+BG29+BH29+BP29+BQ29+BR29+BI29)/K29)*VLOOKUP(B29,'life table -مفروضات و نرخ ها'!AF:AG,2,0))*(1+'ورود اطلاعات'!$D$22+'ورود اطلاعات'!$D$5),0)),0)</f>
        <v>0</v>
      </c>
      <c r="BK29" s="123">
        <f>IFERROR(IF($B$4+A29='ورود اطلاعات'!$B$8+محاسبات!$B$4,0,IF('ورود اطلاعات'!$B$11="بلی",IF(AND(B29&lt;18,B29&gt;60),0,IF(AND('ورود اطلاعات'!$D$20="دارد",'ورود اطلاعات'!$B$9=1),(G29)/K29)*VLOOKUP(B29,'life table -مفروضات و نرخ ها'!AF:AG,2,0))*(1+'ورود اطلاعات'!$D$22+'ورود اطلاعات'!$D$5),0)),0)</f>
        <v>0</v>
      </c>
      <c r="BL29" s="123">
        <f>IFERROR(IF($E$4+A29='ورود اطلاعات'!$B$8+محاسبات!$E$4,0,IF('ورود اطلاعات'!$B$9=0,IF('ورود اطلاعات'!$B$11="خیر",IF('ورود اطلاعات'!$D$20="دارد",IF('ورود اطلاعات'!$D$21="بیمه گذار",IF(AND(E29&lt;18,E29&gt;60),0,(((G29+AZ29+BA29+BB29+BC29+BD29+BE29+BF29+BG29+BH29+BP29+BQ29+BR29+BI29)/K29)*VLOOKUP(E29,'life table -مفروضات و نرخ ها'!AF:AG,2,0)*(1+'ورود اطلاعات'!$D$24+'ورود اطلاعات'!$D$23))),0),0),0),0)),0)</f>
        <v>0</v>
      </c>
      <c r="BM29" s="123">
        <f>IFERROR(IF($B$4+A29='ورود اطلاعات'!$B$8+$B$4,0,IF('ورود اطلاعات'!$B$9=0,IF('ورود اطلاعات'!$B$11="خیر",IF('ورود اطلاعات'!$D$20="دارد",IF('ورود اطلاعات'!$D$21="بیمه شده اصلی",IF(AND(B29&lt;18,B29&gt;60),0,(((G29+AZ29+BA29+BB29+BC29+BD29+BE29+BF29+BG29+BH29+BP29+BQ29+BR29+BI29)/K29)*VLOOKUP(B29,'life table -مفروضات و نرخ ها'!AF:AG,2,0)*(1+'ورود اطلاعات'!$D$22+'ورود اطلاعات'!$D$5))),0),0),0),0)),0)</f>
        <v>0</v>
      </c>
      <c r="BN29" s="123">
        <f>IFERROR(IF($E$4+A29='ورود اطلاعات'!$B$8+$E$4,0,IF('ورود اطلاعات'!$B$9=1,IF('ورود اطلاعات'!$B$11="خیر",IF('ورود اطلاعات'!$D$20="دارد",IF('ورود اطلاعات'!$D$21="بیمه گذار",IF(AND(E29&lt;18,E29&gt;60),0,((G29/K29)*VLOOKUP(E29,'life table -مفروضات و نرخ ها'!AF:AG,2,0)*(1+'ورود اطلاعات'!$D$24+'ورود اطلاعات'!$D$23))),0),0),0))),0)</f>
        <v>0</v>
      </c>
      <c r="BO29" s="123">
        <f>IFERROR(IF($B$4+A29='ورود اطلاعات'!$B$8+$B$4,0,IF('ورود اطلاعات'!$B$9=1,IF('ورود اطلاعات'!$B$11="خیر",IF('ورود اطلاعات'!$D$20="دارد",IF('ورود اطلاعات'!$D$21="بیمه شده اصلی",IF(AND(B29&lt;18,B29&gt;60),0,((G29/K29)*VLOOKUP(B29,'life table -مفروضات و نرخ ها'!AF:AG,2,0)*(1+'ورود اطلاعات'!$D$22+'ورود اطلاعات'!$D$5))),0),0),0),0)),0)</f>
        <v>0</v>
      </c>
      <c r="BP29" s="123">
        <f>IFERROR(IF('ورود اطلاعات'!$D$16=5,(VLOOKUP(محاسبات!B29,'life table -مفروضات و نرخ ها'!AC:AD,2,0)*محاسبات!AC29)/1000000,(VLOOKUP(محاسبات!B29,'life table -مفروضات و نرخ ها'!AC:AE,3,0)*محاسبات!AC29)/1000000)*(1+'ورود اطلاعات'!$D$5),0)</f>
        <v>0</v>
      </c>
      <c r="BQ29" s="123">
        <f>IFERROR(IF('ورود اطلاعات'!$F$16=5,(VLOOKUP(C29,'life table -مفروضات و نرخ ها'!AC:AD,2,0)*AD29)/1000000,(VLOOKUP(C29,'life table -مفروضات و نرخ ها'!AC:AE,3,0)*محاسبات!AD29)/1000000)*(1+'ورود اطلاعات'!$F$5),0)</f>
        <v>0</v>
      </c>
      <c r="BR29" s="123">
        <f>IFERROR(IF('ورود اطلاعات'!$H$16=5,(VLOOKUP(D29,'life table -مفروضات و نرخ ها'!AC:AD,2,0)*AE29)/1000000,(VLOOKUP(D29,'life table -مفروضات و نرخ ها'!AC:AE,3,0)*AE29)/1000000)*(1+'ورود اطلاعات'!$H$5),0)</f>
        <v>0</v>
      </c>
      <c r="BS29" s="123" t="b">
        <f>IF(A29&lt;&gt;"",IF('ورود اطلاعات'!$B$9=1,IF('ورود اطلاعات'!$B$11="بلی",IF(AND(18&lt;=B29,B29&lt;=60),AG29*(VLOOKUP('life table -مفروضات و نرخ ها'!$O$3+A28,'life table -مفروضات و نرخ ها'!$A$3:$D$103,4,0))*(1+'ورود اطلاعات'!$D$5),0),0),0))</f>
        <v>0</v>
      </c>
      <c r="BT29" s="123" t="b">
        <f>IFERROR(IF(A29&lt;&gt;"",IF('ورود اطلاعات'!$B$9=1,IF('ورود اطلاعات'!$B$11="خیر",IF('ورود اطلاعات'!$D$21="بیمه شده اصلی",(محاسبات!AF29*VLOOKUP(محاسبات!B29,'life table -مفروضات و نرخ ها'!A:D,4,0)*(1+'ورود اطلاعات'!$D$5)),IF('ورود اطلاعات'!$D$21="بیمه گذار",(محاسبات!AF29*VLOOKUP(محاسبات!E29,'life table -مفروضات و نرخ ها'!A:D,4,0)*(1+'ورود اطلاعات'!$D$23)),0))))),0)</f>
        <v>0</v>
      </c>
      <c r="BU29" s="123" t="b">
        <f>IFERROR(IF(A29&lt;&gt;"",IF('ورود اطلاعات'!$B$9=0,IF('ورود اطلاعات'!$B$11="خیر",IF('ورود اطلاعات'!$D$21="بیمه شده اصلی",(محاسبات!AH29*VLOOKUP(محاسبات!B29,'life table -مفروضات و نرخ ها'!A:D,4,0)*(1+'ورود اطلاعات'!$D$5)),IF('ورود اطلاعات'!$D$21="بیمه گذار",(محاسبات!AH29*VLOOKUP(محاسبات!E29,'life table -مفروضات و نرخ ها'!A:D,4,0)*(1+'ورود اطلاعات'!$D$23)),0))))),0)</f>
        <v>0</v>
      </c>
      <c r="BV29" s="123" t="b">
        <f>IF(A29&lt;&gt;"",IF('ورود اطلاعات'!$B$9=0,IF('ورود اطلاعات'!$B$11="بلی",IF(AND(18&lt;=B29,B29&lt;=60),AI29*(VLOOKUP('life table -مفروضات و نرخ ها'!$O$3+A28,'life table -مفروضات و نرخ ها'!$A$3:$D$103,4,0))*(1+'ورود اطلاعات'!$D$5),0),0),0))</f>
        <v>0</v>
      </c>
      <c r="BW29" s="123" t="str">
        <f>IFERROR(IF(A29&lt;&gt;"",'life table -مفروضات و نرخ ها'!$Q$11*BK29,""),0)</f>
        <v/>
      </c>
      <c r="BX29" s="123" t="str">
        <f>IFERROR(IF(A29&lt;&gt;"",'life table -مفروضات و نرخ ها'!$Q$11*(BO29+BN29),""),0)</f>
        <v/>
      </c>
      <c r="BY29" s="123">
        <f>IFERROR(IF(A29&lt;&gt;"",BJ29*'life table -مفروضات و نرخ ها'!$Q$11,0),"")</f>
        <v>0</v>
      </c>
      <c r="BZ29" s="123">
        <f>IFERROR(IF(A29&lt;&gt;"",(BM29+BL29)*'life table -مفروضات و نرخ ها'!$Q$11,0),0)</f>
        <v>0</v>
      </c>
      <c r="CA29" s="123">
        <f>IF(A29&lt;&gt;"",AZ29+BC29+BF29+BJ29+BK29+BL29+BM29+BN29+BO29+BP29+BS29+BT29+BU29+BV29+BW29+BX29+BY29+BZ29+'ورود اطلاعات'!$D$22*(محاسبات!T29*'life table -مفروضات و نرخ ها'!$Y$3+محاسبات!W29*'life table -مفروضات و نرخ ها'!$Z$3+محاسبات!Z29*'life table -مفروضات و نرخ ها'!$AA$3),0)</f>
        <v>0</v>
      </c>
      <c r="CB29" s="123">
        <f>IF(A29&lt;&gt;"",BA29+BD29+BG29+BQ29+'ورود اطلاعات'!$F$17*(محاسبات!U29*'life table -مفروضات و نرخ ها'!$Y$3+محاسبات!X29*'life table -مفروضات و نرخ ها'!$Z$3+محاسبات!AA29*'life table -مفروضات و نرخ ها'!$AA$3),0)</f>
        <v>0</v>
      </c>
      <c r="CC29" s="123" t="str">
        <f>IF(A29&lt;&gt;"",BB29+BE29+BH29+BR29+'ورود اطلاعات'!$H$17*(محاسبات!V29*'life table -مفروضات و نرخ ها'!$Y$3+محاسبات!Y29*'life table -مفروضات و نرخ ها'!$Z$3+محاسبات!AB29*'life table -مفروضات و نرخ ها'!$AA$3),"")</f>
        <v/>
      </c>
      <c r="CD29" s="123" t="str">
        <f>IF(B29&lt;&gt;"",'life table -مفروضات و نرخ ها'!$Q$8*(N29+P29+O29+AQ29+AR29+AS29+AT29+AW29+AX29+AY29+AZ29+BA29+BL29+BN29+BO29+BB29+BC29+BD29+BE29+BF29+BG29+BH29+BP29+BQ29+BR29+BJ29+BK29+BM29+BS29+BT29+BU29+BV29+BW29+BX29+BY29+BZ29+AU29),"")</f>
        <v/>
      </c>
      <c r="CE29" s="123" t="str">
        <f>IF(B29&lt;&gt;"",'life table -مفروضات و نرخ ها'!$Q$9*(N29+P29+O29+AQ29+AR29+AS29+AT29+AW29+AX29+AY29+AZ29+BA29+BL29+BN29+BO29+BB29+BC29+BD29+BE29+BF29+BG29+BH29+BP29+BQ29+BR29+BJ29+BK29+BM29+BS29+BT29+BU29+BV29+BW29+BX29+BY29+BZ29+AU29),"")</f>
        <v/>
      </c>
      <c r="CF29" s="123" t="str">
        <f>IF(A29&lt;&gt;"",(CF28*(1+L29)+(I29/'life table -مفروضات و نرخ ها'!$M$5)*L29*((1+L29)^(1/'life table -مفروضات و نرخ ها'!$M$5))/(((1+L29)^(1/'life table -مفروضات و نرخ ها'!$M$5))-1)),"")</f>
        <v/>
      </c>
      <c r="CG29" s="123" t="str">
        <f t="shared" si="14"/>
        <v/>
      </c>
      <c r="CH29" s="123" t="str">
        <f t="shared" si="11"/>
        <v/>
      </c>
      <c r="CI29" s="123" t="str">
        <f t="shared" si="12"/>
        <v/>
      </c>
      <c r="CJ29" s="123" t="str">
        <f t="shared" si="4"/>
        <v/>
      </c>
      <c r="CK29" s="121">
        <f>'ورود اطلاعات'!$D$19*محاسبات!G28</f>
        <v>0</v>
      </c>
      <c r="CL29" s="126">
        <f t="shared" si="5"/>
        <v>0</v>
      </c>
      <c r="CM29" s="123" t="str">
        <f>IF(A29&lt;&gt;"",(CM28*(1+$CO$1)+(I29/'life table -مفروضات و نرخ ها'!$M$5)*$CO$1*((1+$CO$1)^(1/'life table -مفروضات و نرخ ها'!$M$5))/(((1+$CO$1)^(1/'life table -مفروضات و نرخ ها'!$M$5))-1)),"")</f>
        <v/>
      </c>
      <c r="CN29" s="123" t="str">
        <f t="shared" si="9"/>
        <v/>
      </c>
    </row>
    <row r="30" spans="1:92" ht="19.5" x14ac:dyDescent="0.25">
      <c r="A30" s="95" t="str">
        <f t="shared" si="10"/>
        <v/>
      </c>
      <c r="B30" s="122" t="str">
        <f>IFERROR(IF(A29+$B$4&gt;81,"",IF($B$4+'life table -مفروضات و نرخ ها'!A29&lt;$B$4+'life table -مفروضات و نرخ ها'!$I$5,$B$4+'life table -مفروضات و نرخ ها'!A29,"")),"")</f>
        <v/>
      </c>
      <c r="C30" s="122" t="str">
        <f>IFERROR(IF(B30&lt;&gt;"",IF(A29+$C$4&gt;81,"",IF($C$4+'life table -مفروضات و نرخ ها'!A29&lt;$C$4+'life table -مفروضات و نرخ ها'!$I$5,$C$4+'life table -مفروضات و نرخ ها'!A29,"")),""),"")</f>
        <v/>
      </c>
      <c r="D30" s="122" t="str">
        <f>IFERROR(IF(B30&lt;&gt;"",IF(A29+$D$4&gt;81,"",IF($D$4+'life table -مفروضات و نرخ ها'!A29&lt;$D$4+'life table -مفروضات و نرخ ها'!$I$5,$D$4+'life table -مفروضات و نرخ ها'!A29,"")),""),"")</f>
        <v/>
      </c>
      <c r="E30" s="122" t="str">
        <f>IF(B30&lt;&gt;"",IF('life table -مفروضات و نرخ ها'!$K$4&lt;&gt; 0,IF($E$4+'life table -مفروضات و نرخ ها'!A29&lt;$E$4+'life table -مفروضات و نرخ ها'!$I$5,$E$4+'life table -مفروضات و نرخ ها'!A29,"")),"")</f>
        <v/>
      </c>
      <c r="F30" s="123"/>
      <c r="G30" s="123">
        <f>IF(A30&lt;&gt;"",IF('life table -مفروضات و نرخ ها'!$I$7&lt;&gt; "يكجا",G29*(1+'life table -مفروضات و نرخ ها'!$I$4),0),0)</f>
        <v>0</v>
      </c>
      <c r="H30" s="123">
        <f>IFERROR(IF(A30&lt;&gt;"",IF('life table -مفروضات و نرخ ها'!$O$11=1,(G30/K30)-(CA30+CB30+CC30),(G30/K30)),0),0)</f>
        <v>0</v>
      </c>
      <c r="I30" s="123" t="str">
        <f t="shared" si="0"/>
        <v/>
      </c>
      <c r="J30" s="123" t="str">
        <f>IF(A30&lt;&gt;"",IF(A30=1,'life table -مفروضات و نرخ ها'!$M$6,0),"")</f>
        <v/>
      </c>
      <c r="K30" s="124">
        <v>1</v>
      </c>
      <c r="L30" s="124" t="str">
        <f t="shared" si="13"/>
        <v/>
      </c>
      <c r="M30" s="124">
        <f t="shared" si="6"/>
        <v>0.28649999999999998</v>
      </c>
      <c r="N30" s="123">
        <f>IF(B30&lt;&gt;"",S30*(VLOOKUP('life table -مفروضات و نرخ ها'!$O$3+A29,'life table -مفروضات و نرخ ها'!$A$3:$D$103,4)*(1/(1+L30)^0.5)),0)</f>
        <v>0</v>
      </c>
      <c r="O30" s="123">
        <f>IFERROR(IF(C30&lt;&gt;"",R30*(VLOOKUP('life table -مفروضات و نرخ ها'!$S$3+A29,'life table -مفروضات و نرخ ها'!$A$3:$D$103,4)*(1/(1+L30)^0.5)),0),"")</f>
        <v>0</v>
      </c>
      <c r="P30" s="123">
        <f>IFERROR(IF(D30&lt;&gt;"",Q30*(VLOOKUP('life table -مفروضات و نرخ ها'!$S$4+A29,'life table -مفروضات و نرخ ها'!$A$3:$D$103,4)*(1/(1+L30)^0.5)),0),"")</f>
        <v>0</v>
      </c>
      <c r="Q30" s="123">
        <f>IF(D30&lt;&gt;"",IF((Q29*(1+'life table -مفروضات و نرخ ها'!$M$4))&gt;='life table -مفروضات و نرخ ها'!$I$10,'life table -مفروضات و نرخ ها'!$I$10,(Q29*(1+'life table -مفروضات و نرخ ها'!$M$4))),0)</f>
        <v>0</v>
      </c>
      <c r="R30" s="123">
        <f>IF(C30&lt;&gt;"",IF((R29*(1+'life table -مفروضات و نرخ ها'!$M$4))&gt;='life table -مفروضات و نرخ ها'!$I$10,'life table -مفروضات و نرخ ها'!$I$10,(R29*(1+'life table -مفروضات و نرخ ها'!$M$4))),0)</f>
        <v>0</v>
      </c>
      <c r="S30" s="123">
        <f>IF(A30&lt;&gt;"",IF((S29*(1+'life table -مفروضات و نرخ ها'!$M$4))&gt;='life table -مفروضات و نرخ ها'!$I$10,'life table -مفروضات و نرخ ها'!$I$10,(S29*(1+'life table -مفروضات و نرخ ها'!$M$4))),0)</f>
        <v>0</v>
      </c>
      <c r="T30" s="123">
        <f>IF(A30&lt;&gt;"",IF(S30*'ورود اطلاعات'!$D$7&lt;='life table -مفروضات و نرخ ها'!$M$10,S30*'ورود اطلاعات'!$D$7,'life table -مفروضات و نرخ ها'!$M$10),0)</f>
        <v>0</v>
      </c>
      <c r="U30" s="123">
        <f>IF(A30&lt;&gt;"",IF(R30*'ورود اطلاعات'!$F$7&lt;='life table -مفروضات و نرخ ها'!$M$10,R30*'ورود اطلاعات'!$F$7,'life table -مفروضات و نرخ ها'!$M$10),0)</f>
        <v>0</v>
      </c>
      <c r="V30" s="123">
        <f>IF(A30&lt;&gt;"",IF(Q30*'ورود اطلاعات'!$H$7&lt;='life table -مفروضات و نرخ ها'!$M$10,Q30*'ورود اطلاعات'!$H$7,'life table -مفروضات و نرخ ها'!$M$10),0)</f>
        <v>0</v>
      </c>
      <c r="W30" s="123" t="str">
        <f>IF(A30&lt;&gt;"",IF(W29*(1+'life table -مفروضات و نرخ ها'!$M$4)&lt;'life table -مفروضات و نرخ ها'!$I$11,W29*(1+'life table -مفروضات و نرخ ها'!$M$4),'life table -مفروضات و نرخ ها'!$I$11),"")</f>
        <v/>
      </c>
      <c r="X30" s="123">
        <f>IF(C30&lt;&gt;"",IF(X29*(1+'life table -مفروضات و نرخ ها'!$M$4)&lt;'life table -مفروضات و نرخ ها'!$I$11,X29*(1+'life table -مفروضات و نرخ ها'!$M$4),'life table -مفروضات و نرخ ها'!$I$11),0)</f>
        <v>0</v>
      </c>
      <c r="Y30" s="123">
        <f>IF(D30&lt;&gt;"",IF(Y29*(1+'life table -مفروضات و نرخ ها'!$M$4)&lt;'life table -مفروضات و نرخ ها'!$I$11,Y29*(1+'life table -مفروضات و نرخ ها'!$M$4),'life table -مفروضات و نرخ ها'!$I$11),0)</f>
        <v>0</v>
      </c>
      <c r="Z30" s="123">
        <f>IF(A30&lt;&gt;"",IF(Z29*(1+'life table -مفروضات و نرخ ها'!$M$4)&lt;'life table -مفروضات و نرخ ها'!$M$11,Z29*(1+'life table -مفروضات و نرخ ها'!$M$4),'life table -مفروضات و نرخ ها'!$M$11),0)</f>
        <v>0</v>
      </c>
      <c r="AA30" s="123">
        <f>IF(C30&lt;&gt;"",IF(AA29*(1+'life table -مفروضات و نرخ ها'!$M$4)&lt;'life table -مفروضات و نرخ ها'!$M$11,AA29*(1+'life table -مفروضات و نرخ ها'!$M$4),'life table -مفروضات و نرخ ها'!$M$11),0)</f>
        <v>0</v>
      </c>
      <c r="AB30" s="123">
        <f>IF(D30&lt;&gt;"",IF(AB29*(1+'life table -مفروضات و نرخ ها'!$M$4)&lt;'life table -مفروضات و نرخ ها'!$M$11,AB29*(1+'life table -مفروضات و نرخ ها'!$M$4),'life table -مفروضات و نرخ ها'!$M$11),0)</f>
        <v>0</v>
      </c>
      <c r="AC30" s="123">
        <f>IF(B30&gt;60,0,IF('ورود اطلاعات'!$D$14="ندارد",0,MIN(S30*'ورود اطلاعات'!$D$14,'life table -مفروضات و نرخ ها'!$O$10)))</f>
        <v>0</v>
      </c>
      <c r="AD30" s="123">
        <f>IF(C30&gt;60,0,IF('ورود اطلاعات'!$F$14="ندارد",0,MIN(R30*'ورود اطلاعات'!$F$14,'life table -مفروضات و نرخ ها'!$O$10)))</f>
        <v>0</v>
      </c>
      <c r="AE30" s="123">
        <f>IF(D30&gt;60,0,IF('ورود اطلاعات'!$H$14="ندارد",0,MIN(Q30*'ورود اطلاعات'!$H$14,'life table -مفروضات و نرخ ها'!$O$10)))</f>
        <v>0</v>
      </c>
      <c r="AF30" s="123">
        <f>IFERROR(IF(A30&lt;&gt;"",IF(AND('ورود اطلاعات'!$D$21="بیمه گذار",18&lt;=E30,E30&lt;=60),(AF29*AN29-AK29),IF(AND('ورود اطلاعات'!$D$21="بیمه شده اصلی",18&lt;=B30,B30&lt;=60),(AF29*AN29-AK29),0)),0),0)</f>
        <v>0</v>
      </c>
      <c r="AG30" s="123">
        <f t="shared" si="7"/>
        <v>0</v>
      </c>
      <c r="AH30" s="123">
        <f>IF(A30&lt;&gt;"",IF(AND('ورود اطلاعات'!$D$21="بیمه گذار",18&lt;=E30,E30&lt;=60),(AH29*AN29-AJ29),IF(AND('ورود اطلاعات'!$D$21="بیمه شده اصلی",18&lt;=B30,B30&lt;=60),(AH29*AN29-AJ29),0)),0)</f>
        <v>0</v>
      </c>
      <c r="AI30" s="123">
        <f t="shared" si="8"/>
        <v>0</v>
      </c>
      <c r="AJ30" s="123">
        <f>IFERROR(IF(A30&lt;&gt;"",IF('life table -مفروضات و نرخ ها'!$O$6="دارد",IF('life table -مفروضات و نرخ ها'!$O$11=0,IF(AND('life table -مفروضات و نرخ ها'!$K$5="خیر",'ورود اطلاعات'!$D$21="بیمه گذار"),(G31+AZ31+BA31+BB31+BC31+BD31+BE31+BF31+BG31+BH31+BI31+BP31+BQ31+BR31),IF(AND('life table -مفروضات و نرخ ها'!$K$5="خیر",'ورود اطلاعات'!$D$21="بیمه شده اصلی"),(G31+CB31+CC31),0)),0),0),0),0)</f>
        <v>0</v>
      </c>
      <c r="AK30" s="123">
        <f>IF(A30&lt;&gt;"",IF('life table -مفروضات و نرخ ها'!$O$6="دارد",IF('ورود اطلاعات'!$B$9=1,IF('ورود اطلاعات'!$B$11="خیر",G31,0),0),0),0)</f>
        <v>0</v>
      </c>
      <c r="AL30" s="123">
        <f>IF(A30&lt;&gt;"",IF('life table -مفروضات و نرخ ها'!$O$6="دارد",IF('life table -مفروضات و نرخ ها'!$O$11=1,IF('life table -مفروضات و نرخ ها'!$K$5="بلی",G31,0),0),0),0)</f>
        <v>0</v>
      </c>
      <c r="AM30" s="123" t="str">
        <f>IFERROR(IF(A30&lt;&gt;"",IF('life table -مفروضات و نرخ ها'!$O$6="دارد",IF('life table -مفروضات و نرخ ها'!$O$11=0,IF('life table -مفروضات و نرخ ها'!$K$5="بلی",(G31+CB31+CC31),0),0),0),""),0)</f>
        <v/>
      </c>
      <c r="AN30" s="124" t="str">
        <f t="shared" si="1"/>
        <v/>
      </c>
      <c r="AO30" s="124" t="str">
        <f t="shared" si="2"/>
        <v/>
      </c>
      <c r="AP30" s="124" t="str">
        <f>IF(A30&lt;&gt;"",PRODUCT($AO$4:AO30),"")</f>
        <v/>
      </c>
      <c r="AQ30" s="123">
        <f>کارمزد!N30</f>
        <v>0</v>
      </c>
      <c r="AR30" s="123">
        <f>IF(A30&lt;6,('life table -مفروضات و نرخ ها'!$Q$4/5)*$S$4,0)</f>
        <v>0</v>
      </c>
      <c r="AS30" s="123" t="str">
        <f>IFERROR(IF(A30&lt;&gt;"",'life table -مفروضات و نرخ ها'!$Q$6*H30,""),"")</f>
        <v/>
      </c>
      <c r="AT30" s="123" t="str">
        <f>IF(A30&lt;&gt;"",'life table -مفروضات و نرخ ها'!$Q$7*H30,"")</f>
        <v/>
      </c>
      <c r="AU30" s="123">
        <f t="shared" si="3"/>
        <v>0</v>
      </c>
      <c r="AV30" s="125">
        <f>IF(A30&lt;&gt;"",(('life table -مفروضات و نرخ ها'!$M$5*(((AN30)^(1/'life table -مفروضات و نرخ ها'!$M$5))-1))/((1-AO30)*((AN30)^(1/'life table -مفروضات و نرخ ها'!$M$5)))-1),0)</f>
        <v>0</v>
      </c>
      <c r="AW30" s="123" t="str">
        <f>IF(A30&lt;&gt;"",N30*'life table -مفروضات و نرخ ها'!$O$4,"")</f>
        <v/>
      </c>
      <c r="AX30" s="123" t="str">
        <f>IF(A30&lt;&gt;"",O30*'life table -مفروضات و نرخ ها'!$U$3,"")</f>
        <v/>
      </c>
      <c r="AY30" s="123" t="str">
        <f>IF(A30&lt;&gt;"",P30*'life table -مفروضات و نرخ ها'!$U$4,"")</f>
        <v/>
      </c>
      <c r="AZ30" s="123" t="str">
        <f>IFERROR(IF(A30&lt;&gt;"",IF('life table -مفروضات و نرخ ها'!$O$8=1,('life table -مفروضات و نرخ ها'!$Y$3*T30),IF('life table -مفروضات و نرخ ها'!$O$8=2,('life table -مفروضات و نرخ ها'!$Y$4*T30),IF('life table -مفروضات و نرخ ها'!$O$8=3,('life table -مفروضات و نرخ ها'!$Y$5*T30),IF('life table -مفروضات و نرخ ها'!$O$8=4,('life table -مفروضات و نرخ ها'!$Y$6*T30),('life table -مفروضات و نرخ ها'!$Y$7*T30))))),""),"")</f>
        <v/>
      </c>
      <c r="BA30" s="123" t="str">
        <f>IFERROR(IF(A30&lt;&gt;"",IF('life table -مفروضات و نرخ ها'!$S$10=1,('life table -مفروضات و نرخ ها'!$Y$3*U30),IF('life table -مفروضات و نرخ ها'!$S$10=2,('life table -مفروضات و نرخ ها'!$Y$4*U30),IF('life table -مفروضات و نرخ ها'!$S$10=3,('life table -مفروضات و نرخ ها'!$Y$5*U30),IF('life table -مفروضات و نرخ ها'!$S$10=4,('life table -مفروضات و نرخ ها'!$Y$6*U30),('life table -مفروضات و نرخ ها'!$Y$7*U30))))),""),"")</f>
        <v/>
      </c>
      <c r="BB30" s="123" t="str">
        <f>IFERROR(IF(A30&lt;&gt;"",IF('life table -مفروضات و نرخ ها'!$S$11=1,('life table -مفروضات و نرخ ها'!$Y$3*V30),IF('life table -مفروضات و نرخ ها'!$S$11=2,('life table -مفروضات و نرخ ها'!$Y$4*V30),IF('life table -مفروضات و نرخ ها'!$S$11=3,('life table -مفروضات و نرخ ها'!$Y$5*V30),IF('life table -مفروضات و نرخ ها'!$S$11=4,('life table -مفروضات و نرخ ها'!$Y$6*V30),('life table -مفروضات و نرخ ها'!$Y$7*V30))))),""),"")</f>
        <v/>
      </c>
      <c r="BC30" s="123" t="str">
        <f>IFERROR(IF(A30&lt;&gt;"",IF('life table -مفروضات و نرخ ها'!$O$8=1,('life table -مفروضات و نرخ ها'!$Z$3*W30),IF('life table -مفروضات و نرخ ها'!$O$8=2,('life table -مفروضات و نرخ ها'!$Z$4*W30),IF('life table -مفروضات و نرخ ها'!$O$8=3,('life table -مفروضات و نرخ ها'!$Z$5*W30),IF('life table -مفروضات و نرخ ها'!$O$8=4,('life table -مفروضات و نرخ ها'!$Z$6*W30),('life table -مفروضات و نرخ ها'!$Z$7*W30))))),""),"")</f>
        <v/>
      </c>
      <c r="BD30" s="123" t="str">
        <f>IFERROR(IF(A30&lt;&gt;"",IF('life table -مفروضات و نرخ ها'!$S$10=1,('life table -مفروضات و نرخ ها'!$Z$3*X30),IF('life table -مفروضات و نرخ ها'!$S$10=2,('life table -مفروضات و نرخ ها'!$Z$4*X30),IF('life table -مفروضات و نرخ ها'!$S$10=3,('life table -مفروضات و نرخ ها'!$Z$5*X30),IF('life table -مفروضات و نرخ ها'!$S$10=4,('life table -مفروضات و نرخ ها'!$Z$6*X30),('life table -مفروضات و نرخ ها'!$Z$7*X30))))),""),"")</f>
        <v/>
      </c>
      <c r="BE30" s="123" t="str">
        <f>IFERROR(IF(A30&lt;&gt;"",IF('life table -مفروضات و نرخ ها'!$S$11=1,('life table -مفروضات و نرخ ها'!$Z$3*Y30),IF('life table -مفروضات و نرخ ها'!$S$11=2,('life table -مفروضات و نرخ ها'!$Z$4*Y30),IF('life table -مفروضات و نرخ ها'!$S$11=3,('life table -مفروضات و نرخ ها'!$Z$5*Y30),IF('life table -مفروضات و نرخ ها'!$S$11=4,('life table -مفروضات و نرخ ها'!$Z$6*Y30),('life table -مفروضات و نرخ ها'!$Z$7*Y30))))),""),"")</f>
        <v/>
      </c>
      <c r="BF30" s="123" t="str">
        <f>IFERROR(IF(A30&lt;&gt;"",IF('life table -مفروضات و نرخ ها'!$O$8=1,('life table -مفروضات و نرخ ها'!$AA$3*Z30),IF('life table -مفروضات و نرخ ها'!$O$8=2,('life table -مفروضات و نرخ ها'!$AA$4*Z30),IF('life table -مفروضات و نرخ ها'!$O$8=3,('life table -مفروضات و نرخ ها'!$AA$5*Z30),IF('life table -مفروضات و نرخ ها'!$O$8=4,('life table -مفروضات و نرخ ها'!$AA$6*Z30),('life table -مفروضات و نرخ ها'!$AA$7*Z30))))),""),"")</f>
        <v/>
      </c>
      <c r="BG30" s="123" t="str">
        <f>IFERROR(IF(A30&lt;&gt;"",IF('life table -مفروضات و نرخ ها'!$S$10=1,('life table -مفروضات و نرخ ها'!$AA$3*AA30),IF('life table -مفروضات و نرخ ها'!$S$10=2,('life table -مفروضات و نرخ ها'!$AA$4*AA30),IF('life table -مفروضات و نرخ ها'!$S$10=3,('life table -مفروضات و نرخ ها'!$AA$5*AA30),IF('life table -مفروضات و نرخ ها'!$S$10=4,('life table -مفروضات و نرخ ها'!$AA$6*AA30),('life table -مفروضات و نرخ ها'!$AA$7*AA30))))),""),"")</f>
        <v/>
      </c>
      <c r="BH30" s="123" t="str">
        <f>IFERROR(IF(B30&lt;&gt;"",IF('life table -مفروضات و نرخ ها'!$S$11=1,('life table -مفروضات و نرخ ها'!$AA$3*AB30),IF('life table -مفروضات و نرخ ها'!$S$11=2,('life table -مفروضات و نرخ ها'!$AA$4*AB30),IF('life table -مفروضات و نرخ ها'!$S$11=3,('life table -مفروضات و نرخ ها'!$AA$5*AB30),IF('life table -مفروضات و نرخ ها'!$S$11=4,('life table -مفروضات و نرخ ها'!$AA$6*AB30),('life table -مفروضات و نرخ ها'!$AA$7*AB30))))),""),"")</f>
        <v/>
      </c>
      <c r="BI30" s="123" t="str">
        <f>IF(A30&lt;&gt;"",(T30*'life table -مفروضات و نرخ ها'!$Y$3+W30*'life table -مفروضات و نرخ ها'!$Z$3+Z30*'life table -مفروضات و نرخ ها'!$AA$3)*'ورود اطلاعات'!$D$22+(U30*'life table -مفروضات و نرخ ها'!$Y$3+X30*'life table -مفروضات و نرخ ها'!$Z$3+AA30*'life table -مفروضات و نرخ ها'!$AA$3)*'ورود اطلاعات'!$F$17+(V30*'life table -مفروضات و نرخ ها'!$Y$3+Y30*'life table -مفروضات و نرخ ها'!$Z$3+AB30*'life table -مفروضات و نرخ ها'!$AA$3)*('ورود اطلاعات'!$H$17),"")</f>
        <v/>
      </c>
      <c r="BJ30" s="123">
        <f>IFERROR(IF($B$4+A30='ورود اطلاعات'!$B$8+محاسبات!$B$4,0,IF('ورود اطلاعات'!$B$11="بلی",IF(AND(B30&lt;18,B30&gt;60),0,IF(AND('ورود اطلاعات'!$D$20="دارد",'ورود اطلاعات'!$B$9=0),(G30+AZ30+BA30+BB30+BC30+BD30+BE30+BF30+BG30+BH30+BP30+BQ30+BR30+BI30)/K30)*VLOOKUP(B30,'life table -مفروضات و نرخ ها'!AF:AG,2,0))*(1+'ورود اطلاعات'!$D$22+'ورود اطلاعات'!$D$5),0)),0)</f>
        <v>0</v>
      </c>
      <c r="BK30" s="123">
        <f>IFERROR(IF($B$4+A30='ورود اطلاعات'!$B$8+محاسبات!$B$4,0,IF('ورود اطلاعات'!$B$11="بلی",IF(AND(B30&lt;18,B30&gt;60),0,IF(AND('ورود اطلاعات'!$D$20="دارد",'ورود اطلاعات'!$B$9=1),(G30)/K30)*VLOOKUP(B30,'life table -مفروضات و نرخ ها'!AF:AG,2,0))*(1+'ورود اطلاعات'!$D$22+'ورود اطلاعات'!$D$5),0)),0)</f>
        <v>0</v>
      </c>
      <c r="BL30" s="123">
        <f>IFERROR(IF($E$4+A30='ورود اطلاعات'!$B$8+محاسبات!$E$4,0,IF('ورود اطلاعات'!$B$9=0,IF('ورود اطلاعات'!$B$11="خیر",IF('ورود اطلاعات'!$D$20="دارد",IF('ورود اطلاعات'!$D$21="بیمه گذار",IF(AND(E30&lt;18,E30&gt;60),0,(((G30+AZ30+BA30+BB30+BC30+BD30+BE30+BF30+BG30+BH30+BP30+BQ30+BR30+BI30)/K30)*VLOOKUP(E30,'life table -مفروضات و نرخ ها'!AF:AG,2,0)*(1+'ورود اطلاعات'!$D$24+'ورود اطلاعات'!$D$23))),0),0),0),0)),0)</f>
        <v>0</v>
      </c>
      <c r="BM30" s="123">
        <f>IFERROR(IF($B$4+A30='ورود اطلاعات'!$B$8+$B$4,0,IF('ورود اطلاعات'!$B$9=0,IF('ورود اطلاعات'!$B$11="خیر",IF('ورود اطلاعات'!$D$20="دارد",IF('ورود اطلاعات'!$D$21="بیمه شده اصلی",IF(AND(B30&lt;18,B30&gt;60),0,(((G30+AZ30+BA30+BB30+BC30+BD30+BE30+BF30+BG30+BH30+BP30+BQ30+BR30+BI30)/K30)*VLOOKUP(B30,'life table -مفروضات و نرخ ها'!AF:AG,2,0)*(1+'ورود اطلاعات'!$D$22+'ورود اطلاعات'!$D$5))),0),0),0),0)),0)</f>
        <v>0</v>
      </c>
      <c r="BN30" s="123">
        <f>IFERROR(IF($E$4+A30='ورود اطلاعات'!$B$8+$E$4,0,IF('ورود اطلاعات'!$B$9=1,IF('ورود اطلاعات'!$B$11="خیر",IF('ورود اطلاعات'!$D$20="دارد",IF('ورود اطلاعات'!$D$21="بیمه گذار",IF(AND(E30&lt;18,E30&gt;60),0,((G30/K30)*VLOOKUP(E30,'life table -مفروضات و نرخ ها'!AF:AG,2,0)*(1+'ورود اطلاعات'!$D$24+'ورود اطلاعات'!$D$23))),0),0),0))),0)</f>
        <v>0</v>
      </c>
      <c r="BO30" s="123">
        <f>IFERROR(IF($B$4+A30='ورود اطلاعات'!$B$8+$B$4,0,IF('ورود اطلاعات'!$B$9=1,IF('ورود اطلاعات'!$B$11="خیر",IF('ورود اطلاعات'!$D$20="دارد",IF('ورود اطلاعات'!$D$21="بیمه شده اصلی",IF(AND(B30&lt;18,B30&gt;60),0,((G30/K30)*VLOOKUP(B30,'life table -مفروضات و نرخ ها'!AF:AG,2,0)*(1+'ورود اطلاعات'!$D$22+'ورود اطلاعات'!$D$5))),0),0),0),0)),0)</f>
        <v>0</v>
      </c>
      <c r="BP30" s="123">
        <f>IFERROR(IF('ورود اطلاعات'!$D$16=5,(VLOOKUP(محاسبات!B30,'life table -مفروضات و نرخ ها'!AC:AD,2,0)*محاسبات!AC30)/1000000,(VLOOKUP(محاسبات!B30,'life table -مفروضات و نرخ ها'!AC:AE,3,0)*محاسبات!AC30)/1000000)*(1+'ورود اطلاعات'!$D$5),0)</f>
        <v>0</v>
      </c>
      <c r="BQ30" s="123">
        <f>IFERROR(IF('ورود اطلاعات'!$F$16=5,(VLOOKUP(C30,'life table -مفروضات و نرخ ها'!AC:AD,2,0)*AD30)/1000000,(VLOOKUP(C30,'life table -مفروضات و نرخ ها'!AC:AE,3,0)*محاسبات!AD30)/1000000)*(1+'ورود اطلاعات'!$F$5),0)</f>
        <v>0</v>
      </c>
      <c r="BR30" s="123">
        <f>IFERROR(IF('ورود اطلاعات'!$H$16=5,(VLOOKUP(D30,'life table -مفروضات و نرخ ها'!AC:AD,2,0)*AE30)/1000000,(VLOOKUP(D30,'life table -مفروضات و نرخ ها'!AC:AE,3,0)*AE30)/1000000)*(1+'ورود اطلاعات'!$H$5),0)</f>
        <v>0</v>
      </c>
      <c r="BS30" s="123" t="b">
        <f>IF(A30&lt;&gt;"",IF('ورود اطلاعات'!$B$9=1,IF('ورود اطلاعات'!$B$11="بلی",IF(AND(18&lt;=B30,B30&lt;=60),AG30*(VLOOKUP('life table -مفروضات و نرخ ها'!$O$3+A29,'life table -مفروضات و نرخ ها'!$A$3:$D$103,4,0))*(1+'ورود اطلاعات'!$D$5),0),0),0))</f>
        <v>0</v>
      </c>
      <c r="BT30" s="123" t="b">
        <f>IFERROR(IF(A30&lt;&gt;"",IF('ورود اطلاعات'!$B$9=1,IF('ورود اطلاعات'!$B$11="خیر",IF('ورود اطلاعات'!$D$21="بیمه شده اصلی",(محاسبات!AF30*VLOOKUP(محاسبات!B30,'life table -مفروضات و نرخ ها'!A:D,4,0)*(1+'ورود اطلاعات'!$D$5)),IF('ورود اطلاعات'!$D$21="بیمه گذار",(محاسبات!AF30*VLOOKUP(محاسبات!E30,'life table -مفروضات و نرخ ها'!A:D,4,0)*(1+'ورود اطلاعات'!$D$23)),0))))),0)</f>
        <v>0</v>
      </c>
      <c r="BU30" s="123" t="b">
        <f>IFERROR(IF(A30&lt;&gt;"",IF('ورود اطلاعات'!$B$9=0,IF('ورود اطلاعات'!$B$11="خیر",IF('ورود اطلاعات'!$D$21="بیمه شده اصلی",(محاسبات!AH30*VLOOKUP(محاسبات!B30,'life table -مفروضات و نرخ ها'!A:D,4,0)*(1+'ورود اطلاعات'!$D$5)),IF('ورود اطلاعات'!$D$21="بیمه گذار",(محاسبات!AH30*VLOOKUP(محاسبات!E30,'life table -مفروضات و نرخ ها'!A:D,4,0)*(1+'ورود اطلاعات'!$D$23)),0))))),0)</f>
        <v>0</v>
      </c>
      <c r="BV30" s="123" t="b">
        <f>IF(A30&lt;&gt;"",IF('ورود اطلاعات'!$B$9=0,IF('ورود اطلاعات'!$B$11="بلی",IF(AND(18&lt;=B30,B30&lt;=60),AI30*(VLOOKUP('life table -مفروضات و نرخ ها'!$O$3+A29,'life table -مفروضات و نرخ ها'!$A$3:$D$103,4,0))*(1+'ورود اطلاعات'!$D$5),0),0),0))</f>
        <v>0</v>
      </c>
      <c r="BW30" s="123" t="str">
        <f>IFERROR(IF(A30&lt;&gt;"",'life table -مفروضات و نرخ ها'!$Q$11*BK30,""),0)</f>
        <v/>
      </c>
      <c r="BX30" s="123" t="str">
        <f>IFERROR(IF(A30&lt;&gt;"",'life table -مفروضات و نرخ ها'!$Q$11*(BO30+BN30),""),0)</f>
        <v/>
      </c>
      <c r="BY30" s="123">
        <f>IFERROR(IF(A30&lt;&gt;"",BJ30*'life table -مفروضات و نرخ ها'!$Q$11,0),"")</f>
        <v>0</v>
      </c>
      <c r="BZ30" s="123">
        <f>IFERROR(IF(A30&lt;&gt;"",(BM30+BL30)*'life table -مفروضات و نرخ ها'!$Q$11,0),0)</f>
        <v>0</v>
      </c>
      <c r="CA30" s="123">
        <f>IF(A30&lt;&gt;"",AZ30+BC30+BF30+BJ30+BK30+BL30+BM30+BN30+BO30+BP30+BS30+BT30+BU30+BV30+BW30+BX30+BY30+BZ30+'ورود اطلاعات'!$D$22*(محاسبات!T30*'life table -مفروضات و نرخ ها'!$Y$3+محاسبات!W30*'life table -مفروضات و نرخ ها'!$Z$3+محاسبات!Z30*'life table -مفروضات و نرخ ها'!$AA$3),0)</f>
        <v>0</v>
      </c>
      <c r="CB30" s="123">
        <f>IF(A30&lt;&gt;"",BA30+BD30+BG30+BQ30+'ورود اطلاعات'!$F$17*(محاسبات!U30*'life table -مفروضات و نرخ ها'!$Y$3+محاسبات!X30*'life table -مفروضات و نرخ ها'!$Z$3+محاسبات!AA30*'life table -مفروضات و نرخ ها'!$AA$3),0)</f>
        <v>0</v>
      </c>
      <c r="CC30" s="123" t="str">
        <f>IF(A30&lt;&gt;"",BB30+BE30+BH30+BR30+'ورود اطلاعات'!$H$17*(محاسبات!V30*'life table -مفروضات و نرخ ها'!$Y$3+محاسبات!Y30*'life table -مفروضات و نرخ ها'!$Z$3+محاسبات!AB30*'life table -مفروضات و نرخ ها'!$AA$3),"")</f>
        <v/>
      </c>
      <c r="CD30" s="123" t="str">
        <f>IF(B30&lt;&gt;"",'life table -مفروضات و نرخ ها'!$Q$8*(N30+P30+O30+AQ30+AR30+AS30+AT30+AW30+AX30+AY30+AZ30+BA30+BL30+BN30+BO30+BB30+BC30+BD30+BE30+BF30+BG30+BH30+BP30+BQ30+BR30+BJ30+BK30+BM30+BS30+BT30+BU30+BV30+BW30+BX30+BY30+BZ30+AU30),"")</f>
        <v/>
      </c>
      <c r="CE30" s="123" t="str">
        <f>IF(B30&lt;&gt;"",'life table -مفروضات و نرخ ها'!$Q$9*(N30+P30+O30+AQ30+AR30+AS30+AT30+AW30+AX30+AY30+AZ30+BA30+BL30+BN30+BO30+BB30+BC30+BD30+BE30+BF30+BG30+BH30+BP30+BQ30+BR30+BJ30+BK30+BM30+BS30+BT30+BU30+BV30+BW30+BX30+BY30+BZ30+AU30),"")</f>
        <v/>
      </c>
      <c r="CF30" s="123" t="str">
        <f>IF(A30&lt;&gt;"",(CF29*(1+L30)+(I30/'life table -مفروضات و نرخ ها'!$M$5)*L30*((1+L30)^(1/'life table -مفروضات و نرخ ها'!$M$5))/(((1+L30)^(1/'life table -مفروضات و نرخ ها'!$M$5))-1)),"")</f>
        <v/>
      </c>
      <c r="CG30" s="123" t="str">
        <f t="shared" si="14"/>
        <v/>
      </c>
      <c r="CH30" s="123" t="str">
        <f t="shared" si="11"/>
        <v/>
      </c>
      <c r="CI30" s="123" t="str">
        <f t="shared" si="12"/>
        <v/>
      </c>
      <c r="CJ30" s="123" t="str">
        <f t="shared" si="4"/>
        <v/>
      </c>
      <c r="CK30" s="121">
        <f>'ورود اطلاعات'!$D$19*محاسبات!G29</f>
        <v>0</v>
      </c>
      <c r="CL30" s="126">
        <f t="shared" si="5"/>
        <v>0</v>
      </c>
      <c r="CM30" s="123" t="str">
        <f>IF(A30&lt;&gt;"",(CM29*(1+$CO$1)+(I30/'life table -مفروضات و نرخ ها'!$M$5)*$CO$1*((1+$CO$1)^(1/'life table -مفروضات و نرخ ها'!$M$5))/(((1+$CO$1)^(1/'life table -مفروضات و نرخ ها'!$M$5))-1)),"")</f>
        <v/>
      </c>
      <c r="CN30" s="123" t="str">
        <f t="shared" si="9"/>
        <v/>
      </c>
    </row>
    <row r="31" spans="1:92" ht="19.5" x14ac:dyDescent="0.25">
      <c r="A31" s="95" t="str">
        <f t="shared" si="10"/>
        <v/>
      </c>
      <c r="B31" s="122" t="str">
        <f>IFERROR(IF(A30+$B$4&gt;81,"",IF($B$4+'life table -مفروضات و نرخ ها'!A30&lt;$B$4+'life table -مفروضات و نرخ ها'!$I$5,$B$4+'life table -مفروضات و نرخ ها'!A30,"")),"")</f>
        <v/>
      </c>
      <c r="C31" s="122" t="str">
        <f>IFERROR(IF(B31&lt;&gt;"",IF(A30+$C$4&gt;81,"",IF($C$4+'life table -مفروضات و نرخ ها'!A30&lt;$C$4+'life table -مفروضات و نرخ ها'!$I$5,$C$4+'life table -مفروضات و نرخ ها'!A30,"")),""),"")</f>
        <v/>
      </c>
      <c r="D31" s="122" t="str">
        <f>IFERROR(IF(B31&lt;&gt;"",IF(A30+$D$4&gt;81,"",IF($D$4+'life table -مفروضات و نرخ ها'!A30&lt;$D$4+'life table -مفروضات و نرخ ها'!$I$5,$D$4+'life table -مفروضات و نرخ ها'!A30,"")),""),"")</f>
        <v/>
      </c>
      <c r="E31" s="122" t="str">
        <f>IF(B31&lt;&gt;"",IF('life table -مفروضات و نرخ ها'!$K$4&lt;&gt; 0,IF($E$4+'life table -مفروضات و نرخ ها'!A30&lt;$E$4+'life table -مفروضات و نرخ ها'!$I$5,$E$4+'life table -مفروضات و نرخ ها'!A30,"")),"")</f>
        <v/>
      </c>
      <c r="F31" s="123"/>
      <c r="G31" s="123">
        <f>IF(A31&lt;&gt;"",IF('life table -مفروضات و نرخ ها'!$I$7&lt;&gt; "يكجا",G30*(1+'life table -مفروضات و نرخ ها'!$I$4),0),0)</f>
        <v>0</v>
      </c>
      <c r="H31" s="123">
        <f>IFERROR(IF(A31&lt;&gt;"",IF('life table -مفروضات و نرخ ها'!$O$11=1,(G31/K31)-(CA31+CB31+CC31),(G31/K31)),0),0)</f>
        <v>0</v>
      </c>
      <c r="I31" s="123" t="str">
        <f t="shared" si="0"/>
        <v/>
      </c>
      <c r="J31" s="123" t="str">
        <f>IF(A31&lt;&gt;"",IF(A31=1,'life table -مفروضات و نرخ ها'!$M$6,0),"")</f>
        <v/>
      </c>
      <c r="K31" s="124">
        <v>1</v>
      </c>
      <c r="L31" s="124" t="str">
        <f t="shared" si="13"/>
        <v/>
      </c>
      <c r="M31" s="124">
        <f t="shared" si="6"/>
        <v>0.28649999999999998</v>
      </c>
      <c r="N31" s="123">
        <f>IF(B31&lt;&gt;"",S31*(VLOOKUP('life table -مفروضات و نرخ ها'!$O$3+A30,'life table -مفروضات و نرخ ها'!$A$3:$D$103,4)*(1/(1+L31)^0.5)),0)</f>
        <v>0</v>
      </c>
      <c r="O31" s="123">
        <f>IFERROR(IF(C31&lt;&gt;"",R31*(VLOOKUP('life table -مفروضات و نرخ ها'!$S$3+A30,'life table -مفروضات و نرخ ها'!$A$3:$D$103,4)*(1/(1+L31)^0.5)),0),"")</f>
        <v>0</v>
      </c>
      <c r="P31" s="123">
        <f>IFERROR(IF(D31&lt;&gt;"",Q31*(VLOOKUP('life table -مفروضات و نرخ ها'!$S$4+A30,'life table -مفروضات و نرخ ها'!$A$3:$D$103,4)*(1/(1+L31)^0.5)),0),"")</f>
        <v>0</v>
      </c>
      <c r="Q31" s="123">
        <f>IF(D31&lt;&gt;"",IF((Q30*(1+'life table -مفروضات و نرخ ها'!$M$4))&gt;='life table -مفروضات و نرخ ها'!$I$10,'life table -مفروضات و نرخ ها'!$I$10,(Q30*(1+'life table -مفروضات و نرخ ها'!$M$4))),0)</f>
        <v>0</v>
      </c>
      <c r="R31" s="123">
        <f>IF(C31&lt;&gt;"",IF((R30*(1+'life table -مفروضات و نرخ ها'!$M$4))&gt;='life table -مفروضات و نرخ ها'!$I$10,'life table -مفروضات و نرخ ها'!$I$10,(R30*(1+'life table -مفروضات و نرخ ها'!$M$4))),0)</f>
        <v>0</v>
      </c>
      <c r="S31" s="123">
        <f>IF(A31&lt;&gt;"",IF((S30*(1+'life table -مفروضات و نرخ ها'!$M$4))&gt;='life table -مفروضات و نرخ ها'!$I$10,'life table -مفروضات و نرخ ها'!$I$10,(S30*(1+'life table -مفروضات و نرخ ها'!$M$4))),0)</f>
        <v>0</v>
      </c>
      <c r="T31" s="123">
        <f>IF(A31&lt;&gt;"",IF(S31*'ورود اطلاعات'!$D$7&lt;='life table -مفروضات و نرخ ها'!$M$10,S31*'ورود اطلاعات'!$D$7,'life table -مفروضات و نرخ ها'!$M$10),0)</f>
        <v>0</v>
      </c>
      <c r="U31" s="123">
        <f>IF(A31&lt;&gt;"",IF(R31*'ورود اطلاعات'!$F$7&lt;='life table -مفروضات و نرخ ها'!$M$10,R31*'ورود اطلاعات'!$F$7,'life table -مفروضات و نرخ ها'!$M$10),0)</f>
        <v>0</v>
      </c>
      <c r="V31" s="123">
        <f>IF(A31&lt;&gt;"",IF(Q31*'ورود اطلاعات'!$H$7&lt;='life table -مفروضات و نرخ ها'!$M$10,Q31*'ورود اطلاعات'!$H$7,'life table -مفروضات و نرخ ها'!$M$10),0)</f>
        <v>0</v>
      </c>
      <c r="W31" s="123" t="str">
        <f>IF(A31&lt;&gt;"",IF(W30*(1+'life table -مفروضات و نرخ ها'!$M$4)&lt;'life table -مفروضات و نرخ ها'!$I$11,W30*(1+'life table -مفروضات و نرخ ها'!$M$4),'life table -مفروضات و نرخ ها'!$I$11),"")</f>
        <v/>
      </c>
      <c r="X31" s="123">
        <f>IF(C31&lt;&gt;"",IF(X30*(1+'life table -مفروضات و نرخ ها'!$M$4)&lt;'life table -مفروضات و نرخ ها'!$I$11,X30*(1+'life table -مفروضات و نرخ ها'!$M$4),'life table -مفروضات و نرخ ها'!$I$11),0)</f>
        <v>0</v>
      </c>
      <c r="Y31" s="123">
        <f>IF(D31&lt;&gt;"",IF(Y30*(1+'life table -مفروضات و نرخ ها'!$M$4)&lt;'life table -مفروضات و نرخ ها'!$I$11,Y30*(1+'life table -مفروضات و نرخ ها'!$M$4),'life table -مفروضات و نرخ ها'!$I$11),0)</f>
        <v>0</v>
      </c>
      <c r="Z31" s="123">
        <f>IF(A31&lt;&gt;"",IF(Z30*(1+'life table -مفروضات و نرخ ها'!$M$4)&lt;'life table -مفروضات و نرخ ها'!$M$11,Z30*(1+'life table -مفروضات و نرخ ها'!$M$4),'life table -مفروضات و نرخ ها'!$M$11),0)</f>
        <v>0</v>
      </c>
      <c r="AA31" s="123">
        <f>IF(C31&lt;&gt;"",IF(AA30*(1+'life table -مفروضات و نرخ ها'!$M$4)&lt;'life table -مفروضات و نرخ ها'!$M$11,AA30*(1+'life table -مفروضات و نرخ ها'!$M$4),'life table -مفروضات و نرخ ها'!$M$11),0)</f>
        <v>0</v>
      </c>
      <c r="AB31" s="123">
        <f>IF(D31&lt;&gt;"",IF(AB30*(1+'life table -مفروضات و نرخ ها'!$M$4)&lt;'life table -مفروضات و نرخ ها'!$M$11,AB30*(1+'life table -مفروضات و نرخ ها'!$M$4),'life table -مفروضات و نرخ ها'!$M$11),0)</f>
        <v>0</v>
      </c>
      <c r="AC31" s="123">
        <f>IF(B31&gt;60,0,IF('ورود اطلاعات'!$D$14="ندارد",0,MIN(S31*'ورود اطلاعات'!$D$14,'life table -مفروضات و نرخ ها'!$O$10)))</f>
        <v>0</v>
      </c>
      <c r="AD31" s="123">
        <f>IF(C31&gt;60,0,IF('ورود اطلاعات'!$F$14="ندارد",0,MIN(R31*'ورود اطلاعات'!$F$14,'life table -مفروضات و نرخ ها'!$O$10)))</f>
        <v>0</v>
      </c>
      <c r="AE31" s="123">
        <f>IF(D31&gt;60,0,IF('ورود اطلاعات'!$H$14="ندارد",0,MIN(Q31*'ورود اطلاعات'!$H$14,'life table -مفروضات و نرخ ها'!$O$10)))</f>
        <v>0</v>
      </c>
      <c r="AF31" s="123">
        <f>IFERROR(IF(A31&lt;&gt;"",IF(AND('ورود اطلاعات'!$D$21="بیمه گذار",18&lt;=E31,E31&lt;=60),(AF30*AN30-AK30),IF(AND('ورود اطلاعات'!$D$21="بیمه شده اصلی",18&lt;=B31,B31&lt;=60),(AF30*AN30-AK30),0)),0),0)</f>
        <v>0</v>
      </c>
      <c r="AG31" s="123">
        <f t="shared" si="7"/>
        <v>0</v>
      </c>
      <c r="AH31" s="123">
        <f>IF(A31&lt;&gt;"",IF(AND('ورود اطلاعات'!$D$21="بیمه گذار",18&lt;=E31,E31&lt;=60),(AH30*AN30-AJ30),IF(AND('ورود اطلاعات'!$D$21="بیمه شده اصلی",18&lt;=B31,B31&lt;=60),(AH30*AN30-AJ30),0)),0)</f>
        <v>0</v>
      </c>
      <c r="AI31" s="123">
        <f t="shared" si="8"/>
        <v>0</v>
      </c>
      <c r="AJ31" s="123">
        <f>IFERROR(IF(A31&lt;&gt;"",IF('life table -مفروضات و نرخ ها'!$O$6="دارد",IF('life table -مفروضات و نرخ ها'!$O$11=0,IF(AND('life table -مفروضات و نرخ ها'!$K$5="خیر",'ورود اطلاعات'!$D$21="بیمه گذار"),(G32+AZ32+BA32+BB32+BC32+BD32+BE32+BF32+BG32+BH32+BI32+BP32+BQ32+BR32),IF(AND('life table -مفروضات و نرخ ها'!$K$5="خیر",'ورود اطلاعات'!$D$21="بیمه شده اصلی"),(G32+CB32+CC32),0)),0),0),0),0)</f>
        <v>0</v>
      </c>
      <c r="AK31" s="123">
        <f>IF(A31&lt;&gt;"",IF('life table -مفروضات و نرخ ها'!$O$6="دارد",IF('ورود اطلاعات'!$B$9=1,IF('ورود اطلاعات'!$B$11="خیر",G32,0),0),0),0)</f>
        <v>0</v>
      </c>
      <c r="AL31" s="123">
        <f>IF(A31&lt;&gt;"",IF('life table -مفروضات و نرخ ها'!$O$6="دارد",IF('life table -مفروضات و نرخ ها'!$O$11=1,IF('life table -مفروضات و نرخ ها'!$K$5="بلی",G32,0),0),0),0)</f>
        <v>0</v>
      </c>
      <c r="AM31" s="123" t="str">
        <f>IFERROR(IF(A31&lt;&gt;"",IF('life table -مفروضات و نرخ ها'!$O$6="دارد",IF('life table -مفروضات و نرخ ها'!$O$11=0,IF('life table -مفروضات و نرخ ها'!$K$5="بلی",(G32+CB32+CC32),0),0),0),""),0)</f>
        <v/>
      </c>
      <c r="AN31" s="124" t="str">
        <f t="shared" si="1"/>
        <v/>
      </c>
      <c r="AO31" s="124" t="str">
        <f t="shared" si="2"/>
        <v/>
      </c>
      <c r="AP31" s="124" t="str">
        <f>IF(A31&lt;&gt;"",PRODUCT($AO$4:AO31),"")</f>
        <v/>
      </c>
      <c r="AQ31" s="123">
        <f>کارمزد!N31</f>
        <v>0</v>
      </c>
      <c r="AR31" s="123">
        <f>IF(A31&lt;6,('life table -مفروضات و نرخ ها'!$Q$4/5)*$S$4,0)</f>
        <v>0</v>
      </c>
      <c r="AS31" s="123" t="str">
        <f>IFERROR(IF(A31&lt;&gt;"",'life table -مفروضات و نرخ ها'!$Q$6*H31,""),"")</f>
        <v/>
      </c>
      <c r="AT31" s="123" t="str">
        <f>IF(A31&lt;&gt;"",'life table -مفروضات و نرخ ها'!$Q$7*H31,"")</f>
        <v/>
      </c>
      <c r="AU31" s="123">
        <f t="shared" si="3"/>
        <v>0</v>
      </c>
      <c r="AV31" s="125">
        <f>IF(A31&lt;&gt;"",(('life table -مفروضات و نرخ ها'!$M$5*(((AN31)^(1/'life table -مفروضات و نرخ ها'!$M$5))-1))/((1-AO31)*((AN31)^(1/'life table -مفروضات و نرخ ها'!$M$5)))-1),0)</f>
        <v>0</v>
      </c>
      <c r="AW31" s="123" t="str">
        <f>IF(A31&lt;&gt;"",N31*'life table -مفروضات و نرخ ها'!$O$4,"")</f>
        <v/>
      </c>
      <c r="AX31" s="123" t="str">
        <f>IF(A31&lt;&gt;"",O31*'life table -مفروضات و نرخ ها'!$U$3,"")</f>
        <v/>
      </c>
      <c r="AY31" s="123" t="str">
        <f>IF(A31&lt;&gt;"",P31*'life table -مفروضات و نرخ ها'!$U$4,"")</f>
        <v/>
      </c>
      <c r="AZ31" s="123" t="str">
        <f>IFERROR(IF(A31&lt;&gt;"",IF('life table -مفروضات و نرخ ها'!$O$8=1,('life table -مفروضات و نرخ ها'!$Y$3*T31),IF('life table -مفروضات و نرخ ها'!$O$8=2,('life table -مفروضات و نرخ ها'!$Y$4*T31),IF('life table -مفروضات و نرخ ها'!$O$8=3,('life table -مفروضات و نرخ ها'!$Y$5*T31),IF('life table -مفروضات و نرخ ها'!$O$8=4,('life table -مفروضات و نرخ ها'!$Y$6*T31),('life table -مفروضات و نرخ ها'!$Y$7*T31))))),""),"")</f>
        <v/>
      </c>
      <c r="BA31" s="123" t="str">
        <f>IFERROR(IF(A31&lt;&gt;"",IF('life table -مفروضات و نرخ ها'!$S$10=1,('life table -مفروضات و نرخ ها'!$Y$3*U31),IF('life table -مفروضات و نرخ ها'!$S$10=2,('life table -مفروضات و نرخ ها'!$Y$4*U31),IF('life table -مفروضات و نرخ ها'!$S$10=3,('life table -مفروضات و نرخ ها'!$Y$5*U31),IF('life table -مفروضات و نرخ ها'!$S$10=4,('life table -مفروضات و نرخ ها'!$Y$6*U31),('life table -مفروضات و نرخ ها'!$Y$7*U31))))),""),"")</f>
        <v/>
      </c>
      <c r="BB31" s="123" t="str">
        <f>IFERROR(IF(A31&lt;&gt;"",IF('life table -مفروضات و نرخ ها'!$S$11=1,('life table -مفروضات و نرخ ها'!$Y$3*V31),IF('life table -مفروضات و نرخ ها'!$S$11=2,('life table -مفروضات و نرخ ها'!$Y$4*V31),IF('life table -مفروضات و نرخ ها'!$S$11=3,('life table -مفروضات و نرخ ها'!$Y$5*V31),IF('life table -مفروضات و نرخ ها'!$S$11=4,('life table -مفروضات و نرخ ها'!$Y$6*V31),('life table -مفروضات و نرخ ها'!$Y$7*V31))))),""),"")</f>
        <v/>
      </c>
      <c r="BC31" s="123" t="str">
        <f>IFERROR(IF(A31&lt;&gt;"",IF('life table -مفروضات و نرخ ها'!$O$8=1,('life table -مفروضات و نرخ ها'!$Z$3*W31),IF('life table -مفروضات و نرخ ها'!$O$8=2,('life table -مفروضات و نرخ ها'!$Z$4*W31),IF('life table -مفروضات و نرخ ها'!$O$8=3,('life table -مفروضات و نرخ ها'!$Z$5*W31),IF('life table -مفروضات و نرخ ها'!$O$8=4,('life table -مفروضات و نرخ ها'!$Z$6*W31),('life table -مفروضات و نرخ ها'!$Z$7*W31))))),""),"")</f>
        <v/>
      </c>
      <c r="BD31" s="123" t="str">
        <f>IFERROR(IF(A31&lt;&gt;"",IF('life table -مفروضات و نرخ ها'!$S$10=1,('life table -مفروضات و نرخ ها'!$Z$3*X31),IF('life table -مفروضات و نرخ ها'!$S$10=2,('life table -مفروضات و نرخ ها'!$Z$4*X31),IF('life table -مفروضات و نرخ ها'!$S$10=3,('life table -مفروضات و نرخ ها'!$Z$5*X31),IF('life table -مفروضات و نرخ ها'!$S$10=4,('life table -مفروضات و نرخ ها'!$Z$6*X31),('life table -مفروضات و نرخ ها'!$Z$7*X31))))),""),"")</f>
        <v/>
      </c>
      <c r="BE31" s="123" t="str">
        <f>IFERROR(IF(A31&lt;&gt;"",IF('life table -مفروضات و نرخ ها'!$S$11=1,('life table -مفروضات و نرخ ها'!$Z$3*Y31),IF('life table -مفروضات و نرخ ها'!$S$11=2,('life table -مفروضات و نرخ ها'!$Z$4*Y31),IF('life table -مفروضات و نرخ ها'!$S$11=3,('life table -مفروضات و نرخ ها'!$Z$5*Y31),IF('life table -مفروضات و نرخ ها'!$S$11=4,('life table -مفروضات و نرخ ها'!$Z$6*Y31),('life table -مفروضات و نرخ ها'!$Z$7*Y31))))),""),"")</f>
        <v/>
      </c>
      <c r="BF31" s="123" t="str">
        <f>IFERROR(IF(A31&lt;&gt;"",IF('life table -مفروضات و نرخ ها'!$O$8=1,('life table -مفروضات و نرخ ها'!$AA$3*Z31),IF('life table -مفروضات و نرخ ها'!$O$8=2,('life table -مفروضات و نرخ ها'!$AA$4*Z31),IF('life table -مفروضات و نرخ ها'!$O$8=3,('life table -مفروضات و نرخ ها'!$AA$5*Z31),IF('life table -مفروضات و نرخ ها'!$O$8=4,('life table -مفروضات و نرخ ها'!$AA$6*Z31),('life table -مفروضات و نرخ ها'!$AA$7*Z31))))),""),"")</f>
        <v/>
      </c>
      <c r="BG31" s="123" t="str">
        <f>IFERROR(IF(A31&lt;&gt;"",IF('life table -مفروضات و نرخ ها'!$S$10=1,('life table -مفروضات و نرخ ها'!$AA$3*AA31),IF('life table -مفروضات و نرخ ها'!$S$10=2,('life table -مفروضات و نرخ ها'!$AA$4*AA31),IF('life table -مفروضات و نرخ ها'!$S$10=3,('life table -مفروضات و نرخ ها'!$AA$5*AA31),IF('life table -مفروضات و نرخ ها'!$S$10=4,('life table -مفروضات و نرخ ها'!$AA$6*AA31),('life table -مفروضات و نرخ ها'!$AA$7*AA31))))),""),"")</f>
        <v/>
      </c>
      <c r="BH31" s="123" t="str">
        <f>IFERROR(IF(B31&lt;&gt;"",IF('life table -مفروضات و نرخ ها'!$S$11=1,('life table -مفروضات و نرخ ها'!$AA$3*AB31),IF('life table -مفروضات و نرخ ها'!$S$11=2,('life table -مفروضات و نرخ ها'!$AA$4*AB31),IF('life table -مفروضات و نرخ ها'!$S$11=3,('life table -مفروضات و نرخ ها'!$AA$5*AB31),IF('life table -مفروضات و نرخ ها'!$S$11=4,('life table -مفروضات و نرخ ها'!$AA$6*AB31),('life table -مفروضات و نرخ ها'!$AA$7*AB31))))),""),"")</f>
        <v/>
      </c>
      <c r="BI31" s="123" t="str">
        <f>IF(A31&lt;&gt;"",(T31*'life table -مفروضات و نرخ ها'!$Y$3+W31*'life table -مفروضات و نرخ ها'!$Z$3+Z31*'life table -مفروضات و نرخ ها'!$AA$3)*'ورود اطلاعات'!$D$22+(U31*'life table -مفروضات و نرخ ها'!$Y$3+X31*'life table -مفروضات و نرخ ها'!$Z$3+AA31*'life table -مفروضات و نرخ ها'!$AA$3)*'ورود اطلاعات'!$F$17+(V31*'life table -مفروضات و نرخ ها'!$Y$3+Y31*'life table -مفروضات و نرخ ها'!$Z$3+AB31*'life table -مفروضات و نرخ ها'!$AA$3)*('ورود اطلاعات'!$H$17),"")</f>
        <v/>
      </c>
      <c r="BJ31" s="123">
        <f>IFERROR(IF($B$4+A31='ورود اطلاعات'!$B$8+محاسبات!$B$4,0,IF('ورود اطلاعات'!$B$11="بلی",IF(AND(B31&lt;18,B31&gt;60),0,IF(AND('ورود اطلاعات'!$D$20="دارد",'ورود اطلاعات'!$B$9=0),(G31+AZ31+BA31+BB31+BC31+BD31+BE31+BF31+BG31+BH31+BP31+BQ31+BR31+BI31)/K31)*VLOOKUP(B31,'life table -مفروضات و نرخ ها'!AF:AG,2,0))*(1+'ورود اطلاعات'!$D$22+'ورود اطلاعات'!$D$5),0)),0)</f>
        <v>0</v>
      </c>
      <c r="BK31" s="123">
        <f>IFERROR(IF($B$4+A31='ورود اطلاعات'!$B$8+محاسبات!$B$4,0,IF('ورود اطلاعات'!$B$11="بلی",IF(AND(B31&lt;18,B31&gt;60),0,IF(AND('ورود اطلاعات'!$D$20="دارد",'ورود اطلاعات'!$B$9=1),(G31)/K31)*VLOOKUP(B31,'life table -مفروضات و نرخ ها'!AF:AG,2,0))*(1+'ورود اطلاعات'!$D$22+'ورود اطلاعات'!$D$5),0)),0)</f>
        <v>0</v>
      </c>
      <c r="BL31" s="123">
        <f>IFERROR(IF($E$4+A31='ورود اطلاعات'!$B$8+محاسبات!$E$4,0,IF('ورود اطلاعات'!$B$9=0,IF('ورود اطلاعات'!$B$11="خیر",IF('ورود اطلاعات'!$D$20="دارد",IF('ورود اطلاعات'!$D$21="بیمه گذار",IF(AND(E31&lt;18,E31&gt;60),0,(((G31+AZ31+BA31+BB31+BC31+BD31+BE31+BF31+BG31+BH31+BP31+BQ31+BR31+BI31)/K31)*VLOOKUP(E31,'life table -مفروضات و نرخ ها'!AF:AG,2,0)*(1+'ورود اطلاعات'!$D$24+'ورود اطلاعات'!$D$23))),0),0),0),0)),0)</f>
        <v>0</v>
      </c>
      <c r="BM31" s="123">
        <f>IFERROR(IF($B$4+A31='ورود اطلاعات'!$B$8+$B$4,0,IF('ورود اطلاعات'!$B$9=0,IF('ورود اطلاعات'!$B$11="خیر",IF('ورود اطلاعات'!$D$20="دارد",IF('ورود اطلاعات'!$D$21="بیمه شده اصلی",IF(AND(B31&lt;18,B31&gt;60),0,(((G31+AZ31+BA31+BB31+BC31+BD31+BE31+BF31+BG31+BH31+BP31+BQ31+BR31+BI31)/K31)*VLOOKUP(B31,'life table -مفروضات و نرخ ها'!AF:AG,2,0)*(1+'ورود اطلاعات'!$D$22+'ورود اطلاعات'!$D$5))),0),0),0),0)),0)</f>
        <v>0</v>
      </c>
      <c r="BN31" s="123">
        <f>IFERROR(IF($E$4+A31='ورود اطلاعات'!$B$8+$E$4,0,IF('ورود اطلاعات'!$B$9=1,IF('ورود اطلاعات'!$B$11="خیر",IF('ورود اطلاعات'!$D$20="دارد",IF('ورود اطلاعات'!$D$21="بیمه گذار",IF(AND(E31&lt;18,E31&gt;60),0,((G31/K31)*VLOOKUP(E31,'life table -مفروضات و نرخ ها'!AF:AG,2,0)*(1+'ورود اطلاعات'!$D$24+'ورود اطلاعات'!$D$23))),0),0),0))),0)</f>
        <v>0</v>
      </c>
      <c r="BO31" s="123">
        <f>IFERROR(IF($B$4+A31='ورود اطلاعات'!$B$8+$B$4,0,IF('ورود اطلاعات'!$B$9=1,IF('ورود اطلاعات'!$B$11="خیر",IF('ورود اطلاعات'!$D$20="دارد",IF('ورود اطلاعات'!$D$21="بیمه شده اصلی",IF(AND(B31&lt;18,B31&gt;60),0,((G31/K31)*VLOOKUP(B31,'life table -مفروضات و نرخ ها'!AF:AG,2,0)*(1+'ورود اطلاعات'!$D$22+'ورود اطلاعات'!$D$5))),0),0),0),0)),0)</f>
        <v>0</v>
      </c>
      <c r="BP31" s="123">
        <f>IFERROR(IF('ورود اطلاعات'!$D$16=5,(VLOOKUP(محاسبات!B31,'life table -مفروضات و نرخ ها'!AC:AD,2,0)*محاسبات!AC31)/1000000,(VLOOKUP(محاسبات!B31,'life table -مفروضات و نرخ ها'!AC:AE,3,0)*محاسبات!AC31)/1000000)*(1+'ورود اطلاعات'!$D$5),0)</f>
        <v>0</v>
      </c>
      <c r="BQ31" s="123">
        <f>IFERROR(IF('ورود اطلاعات'!$F$16=5,(VLOOKUP(C31,'life table -مفروضات و نرخ ها'!AC:AD,2,0)*AD31)/1000000,(VLOOKUP(C31,'life table -مفروضات و نرخ ها'!AC:AE,3,0)*محاسبات!AD31)/1000000)*(1+'ورود اطلاعات'!$F$5),0)</f>
        <v>0</v>
      </c>
      <c r="BR31" s="123">
        <f>IFERROR(IF('ورود اطلاعات'!$H$16=5,(VLOOKUP(D31,'life table -مفروضات و نرخ ها'!AC:AD,2,0)*AE31)/1000000,(VLOOKUP(D31,'life table -مفروضات و نرخ ها'!AC:AE,3,0)*AE31)/1000000)*(1+'ورود اطلاعات'!$H$5),0)</f>
        <v>0</v>
      </c>
      <c r="BS31" s="123" t="b">
        <f>IF(A31&lt;&gt;"",IF('ورود اطلاعات'!$B$9=1,IF('ورود اطلاعات'!$B$11="بلی",IF(AND(18&lt;=B31,B31&lt;=60),AG31*(VLOOKUP('life table -مفروضات و نرخ ها'!$O$3+A30,'life table -مفروضات و نرخ ها'!$A$3:$D$103,4,0))*(1+'ورود اطلاعات'!$D$5),0),0),0))</f>
        <v>0</v>
      </c>
      <c r="BT31" s="123" t="b">
        <f>IFERROR(IF(A31&lt;&gt;"",IF('ورود اطلاعات'!$B$9=1,IF('ورود اطلاعات'!$B$11="خیر",IF('ورود اطلاعات'!$D$21="بیمه شده اصلی",(محاسبات!AF31*VLOOKUP(محاسبات!B31,'life table -مفروضات و نرخ ها'!A:D,4,0)*(1+'ورود اطلاعات'!$D$5)),IF('ورود اطلاعات'!$D$21="بیمه گذار",(محاسبات!AF31*VLOOKUP(محاسبات!E31,'life table -مفروضات و نرخ ها'!A:D,4,0)*(1+'ورود اطلاعات'!$D$23)),0))))),0)</f>
        <v>0</v>
      </c>
      <c r="BU31" s="123" t="b">
        <f>IFERROR(IF(A31&lt;&gt;"",IF('ورود اطلاعات'!$B$9=0,IF('ورود اطلاعات'!$B$11="خیر",IF('ورود اطلاعات'!$D$21="بیمه شده اصلی",(محاسبات!AH31*VLOOKUP(محاسبات!B31,'life table -مفروضات و نرخ ها'!A:D,4,0)*(1+'ورود اطلاعات'!$D$5)),IF('ورود اطلاعات'!$D$21="بیمه گذار",(محاسبات!AH31*VLOOKUP(محاسبات!E31,'life table -مفروضات و نرخ ها'!A:D,4,0)*(1+'ورود اطلاعات'!$D$23)),0))))),0)</f>
        <v>0</v>
      </c>
      <c r="BV31" s="123" t="b">
        <f>IF(A31&lt;&gt;"",IF('ورود اطلاعات'!$B$9=0,IF('ورود اطلاعات'!$B$11="بلی",IF(AND(18&lt;=B31,B31&lt;=60),AI31*(VLOOKUP('life table -مفروضات و نرخ ها'!$O$3+A30,'life table -مفروضات و نرخ ها'!$A$3:$D$103,4,0))*(1+'ورود اطلاعات'!$D$5),0),0),0))</f>
        <v>0</v>
      </c>
      <c r="BW31" s="123" t="str">
        <f>IFERROR(IF(A31&lt;&gt;"",'life table -مفروضات و نرخ ها'!$Q$11*BK31,""),0)</f>
        <v/>
      </c>
      <c r="BX31" s="123" t="str">
        <f>IFERROR(IF(A31&lt;&gt;"",'life table -مفروضات و نرخ ها'!$Q$11*(BO31+BN31),""),0)</f>
        <v/>
      </c>
      <c r="BY31" s="123">
        <f>IFERROR(IF(A31&lt;&gt;"",BJ31*'life table -مفروضات و نرخ ها'!$Q$11,0),"")</f>
        <v>0</v>
      </c>
      <c r="BZ31" s="123">
        <f>IFERROR(IF(A31&lt;&gt;"",(BM31+BL31)*'life table -مفروضات و نرخ ها'!$Q$11,0),0)</f>
        <v>0</v>
      </c>
      <c r="CA31" s="123">
        <f>IF(A31&lt;&gt;"",AZ31+BC31+BF31+BJ31+BK31+BL31+BM31+BN31+BO31+BP31+BS31+BT31+BU31+BV31+BW31+BX31+BY31+BZ31+'ورود اطلاعات'!$D$22*(محاسبات!T31*'life table -مفروضات و نرخ ها'!$Y$3+محاسبات!W31*'life table -مفروضات و نرخ ها'!$Z$3+محاسبات!Z31*'life table -مفروضات و نرخ ها'!$AA$3),0)</f>
        <v>0</v>
      </c>
      <c r="CB31" s="123">
        <f>IF(A31&lt;&gt;"",BA31+BD31+BG31+BQ31+'ورود اطلاعات'!$F$17*(محاسبات!U31*'life table -مفروضات و نرخ ها'!$Y$3+محاسبات!X31*'life table -مفروضات و نرخ ها'!$Z$3+محاسبات!AA31*'life table -مفروضات و نرخ ها'!$AA$3),0)</f>
        <v>0</v>
      </c>
      <c r="CC31" s="123" t="str">
        <f>IF(A31&lt;&gt;"",BB31+BE31+BH31+BR31+'ورود اطلاعات'!$H$17*(محاسبات!V31*'life table -مفروضات و نرخ ها'!$Y$3+محاسبات!Y31*'life table -مفروضات و نرخ ها'!$Z$3+محاسبات!AB31*'life table -مفروضات و نرخ ها'!$AA$3),"")</f>
        <v/>
      </c>
      <c r="CD31" s="123" t="str">
        <f>IF(B31&lt;&gt;"",'life table -مفروضات و نرخ ها'!$Q$8*(N31+P31+O31+AQ31+AR31+AS31+AT31+AW31+AX31+AY31+AZ31+BA31+BL31+BN31+BO31+BB31+BC31+BD31+BE31+BF31+BG31+BH31+BP31+BQ31+BR31+BJ31+BK31+BM31+BS31+BT31+BU31+BV31+BW31+BX31+BY31+BZ31+AU31),"")</f>
        <v/>
      </c>
      <c r="CE31" s="123" t="str">
        <f>IF(B31&lt;&gt;"",'life table -مفروضات و نرخ ها'!$Q$9*(N31+P31+O31+AQ31+AR31+AS31+AT31+AW31+AX31+AY31+AZ31+BA31+BL31+BN31+BO31+BB31+BC31+BD31+BE31+BF31+BG31+BH31+BP31+BQ31+BR31+BJ31+BK31+BM31+BS31+BT31+BU31+BV31+BW31+BX31+BY31+BZ31+AU31),"")</f>
        <v/>
      </c>
      <c r="CF31" s="123" t="str">
        <f>IF(A31&lt;&gt;"",(CF30*(1+L31)+(I31/'life table -مفروضات و نرخ ها'!$M$5)*L31*((1+L31)^(1/'life table -مفروضات و نرخ ها'!$M$5))/(((1+L31)^(1/'life table -مفروضات و نرخ ها'!$M$5))-1)),"")</f>
        <v/>
      </c>
      <c r="CG31" s="123" t="str">
        <f t="shared" si="14"/>
        <v/>
      </c>
      <c r="CH31" s="123" t="str">
        <f t="shared" si="11"/>
        <v/>
      </c>
      <c r="CI31" s="123" t="str">
        <f t="shared" si="12"/>
        <v/>
      </c>
      <c r="CJ31" s="123" t="str">
        <f t="shared" si="4"/>
        <v/>
      </c>
      <c r="CK31" s="121">
        <f>'ورود اطلاعات'!$D$19*محاسبات!G30</f>
        <v>0</v>
      </c>
      <c r="CL31" s="126">
        <f t="shared" si="5"/>
        <v>0</v>
      </c>
      <c r="CM31" s="123" t="str">
        <f>IF(A31&lt;&gt;"",(CM30*(1+$CO$1)+(I31/'life table -مفروضات و نرخ ها'!$M$5)*$CO$1*((1+$CO$1)^(1/'life table -مفروضات و نرخ ها'!$M$5))/(((1+$CO$1)^(1/'life table -مفروضات و نرخ ها'!$M$5))-1)),"")</f>
        <v/>
      </c>
      <c r="CN31" s="123" t="str">
        <f t="shared" si="9"/>
        <v/>
      </c>
    </row>
    <row r="32" spans="1:92" ht="19.5" x14ac:dyDescent="0.25">
      <c r="A32" s="95" t="str">
        <f t="shared" si="10"/>
        <v/>
      </c>
      <c r="B32" s="122" t="str">
        <f>IFERROR(IF(A31+$B$4&gt;81,"",IF($B$4+'life table -مفروضات و نرخ ها'!A31&lt;$B$4+'life table -مفروضات و نرخ ها'!$I$5,$B$4+'life table -مفروضات و نرخ ها'!A31,"")),"")</f>
        <v/>
      </c>
      <c r="C32" s="122" t="str">
        <f>IFERROR(IF(B32&lt;&gt;"",IF(A31+$C$4&gt;81,"",IF($C$4+'life table -مفروضات و نرخ ها'!A31&lt;$C$4+'life table -مفروضات و نرخ ها'!$I$5,$C$4+'life table -مفروضات و نرخ ها'!A31,"")),""),"")</f>
        <v/>
      </c>
      <c r="D32" s="122" t="str">
        <f>IFERROR(IF(B32&lt;&gt;"",IF(A31+$D$4&gt;81,"",IF($D$4+'life table -مفروضات و نرخ ها'!A31&lt;$D$4+'life table -مفروضات و نرخ ها'!$I$5,$D$4+'life table -مفروضات و نرخ ها'!A31,"")),""),"")</f>
        <v/>
      </c>
      <c r="E32" s="122" t="str">
        <f>IF(B32&lt;&gt;"",IF('life table -مفروضات و نرخ ها'!$K$4&lt;&gt; 0,IF($E$4+'life table -مفروضات و نرخ ها'!A31&lt;$E$4+'life table -مفروضات و نرخ ها'!$I$5,$E$4+'life table -مفروضات و نرخ ها'!A31,"")),"")</f>
        <v/>
      </c>
      <c r="F32" s="123"/>
      <c r="G32" s="123">
        <f>IF(A32&lt;&gt;"",IF('life table -مفروضات و نرخ ها'!$I$7&lt;&gt; "يكجا",G31*(1+'life table -مفروضات و نرخ ها'!$I$4),0),0)</f>
        <v>0</v>
      </c>
      <c r="H32" s="123">
        <f>IFERROR(IF(A32&lt;&gt;"",IF('life table -مفروضات و نرخ ها'!$O$11=1,(G32/K32)-(CA32+CB32+CC32),(G32/K32)),0),0)</f>
        <v>0</v>
      </c>
      <c r="I32" s="123" t="str">
        <f t="shared" si="0"/>
        <v/>
      </c>
      <c r="J32" s="123" t="str">
        <f>IF(A32&lt;&gt;"",IF(A32=1,'life table -مفروضات و نرخ ها'!$M$6,0),"")</f>
        <v/>
      </c>
      <c r="K32" s="124">
        <v>1</v>
      </c>
      <c r="L32" s="124" t="str">
        <f t="shared" si="13"/>
        <v/>
      </c>
      <c r="M32" s="124">
        <f t="shared" si="6"/>
        <v>0.28649999999999998</v>
      </c>
      <c r="N32" s="123">
        <f>IF(B32&lt;&gt;"",S32*(VLOOKUP('life table -مفروضات و نرخ ها'!$O$3+A31,'life table -مفروضات و نرخ ها'!$A$3:$D$103,4)*(1/(1+L32)^0.5)),0)</f>
        <v>0</v>
      </c>
      <c r="O32" s="123">
        <f>IFERROR(IF(C32&lt;&gt;"",R32*(VLOOKUP('life table -مفروضات و نرخ ها'!$S$3+A31,'life table -مفروضات و نرخ ها'!$A$3:$D$103,4)*(1/(1+L32)^0.5)),0),"")</f>
        <v>0</v>
      </c>
      <c r="P32" s="123">
        <f>IFERROR(IF(D32&lt;&gt;"",Q32*(VLOOKUP('life table -مفروضات و نرخ ها'!$S$4+A31,'life table -مفروضات و نرخ ها'!$A$3:$D$103,4)*(1/(1+L32)^0.5)),0),"")</f>
        <v>0</v>
      </c>
      <c r="Q32" s="123">
        <f>IF(D32&lt;&gt;"",IF((Q31*(1+'life table -مفروضات و نرخ ها'!$M$4))&gt;='life table -مفروضات و نرخ ها'!$I$10,'life table -مفروضات و نرخ ها'!$I$10,(Q31*(1+'life table -مفروضات و نرخ ها'!$M$4))),0)</f>
        <v>0</v>
      </c>
      <c r="R32" s="123">
        <f>IF(C32&lt;&gt;"",IF((R31*(1+'life table -مفروضات و نرخ ها'!$M$4))&gt;='life table -مفروضات و نرخ ها'!$I$10,'life table -مفروضات و نرخ ها'!$I$10,(R31*(1+'life table -مفروضات و نرخ ها'!$M$4))),0)</f>
        <v>0</v>
      </c>
      <c r="S32" s="123">
        <f>IF(A32&lt;&gt;"",IF((S31*(1+'life table -مفروضات و نرخ ها'!$M$4))&gt;='life table -مفروضات و نرخ ها'!$I$10,'life table -مفروضات و نرخ ها'!$I$10,(S31*(1+'life table -مفروضات و نرخ ها'!$M$4))),0)</f>
        <v>0</v>
      </c>
      <c r="T32" s="123">
        <f>IF(A32&lt;&gt;"",IF(S32*'ورود اطلاعات'!$D$7&lt;='life table -مفروضات و نرخ ها'!$M$10,S32*'ورود اطلاعات'!$D$7,'life table -مفروضات و نرخ ها'!$M$10),0)</f>
        <v>0</v>
      </c>
      <c r="U32" s="123">
        <f>IF(A32&lt;&gt;"",IF(R32*'ورود اطلاعات'!$F$7&lt;='life table -مفروضات و نرخ ها'!$M$10,R32*'ورود اطلاعات'!$F$7,'life table -مفروضات و نرخ ها'!$M$10),0)</f>
        <v>0</v>
      </c>
      <c r="V32" s="123">
        <f>IF(A32&lt;&gt;"",IF(Q32*'ورود اطلاعات'!$H$7&lt;='life table -مفروضات و نرخ ها'!$M$10,Q32*'ورود اطلاعات'!$H$7,'life table -مفروضات و نرخ ها'!$M$10),0)</f>
        <v>0</v>
      </c>
      <c r="W32" s="123" t="str">
        <f>IF(A32&lt;&gt;"",IF(W31*(1+'life table -مفروضات و نرخ ها'!$M$4)&lt;'life table -مفروضات و نرخ ها'!$I$11,W31*(1+'life table -مفروضات و نرخ ها'!$M$4),'life table -مفروضات و نرخ ها'!$I$11),"")</f>
        <v/>
      </c>
      <c r="X32" s="123">
        <f>IF(C32&lt;&gt;"",IF(X31*(1+'life table -مفروضات و نرخ ها'!$M$4)&lt;'life table -مفروضات و نرخ ها'!$I$11,X31*(1+'life table -مفروضات و نرخ ها'!$M$4),'life table -مفروضات و نرخ ها'!$I$11),0)</f>
        <v>0</v>
      </c>
      <c r="Y32" s="123">
        <f>IF(D32&lt;&gt;"",IF(Y31*(1+'life table -مفروضات و نرخ ها'!$M$4)&lt;'life table -مفروضات و نرخ ها'!$I$11,Y31*(1+'life table -مفروضات و نرخ ها'!$M$4),'life table -مفروضات و نرخ ها'!$I$11),0)</f>
        <v>0</v>
      </c>
      <c r="Z32" s="123">
        <f>IF(A32&lt;&gt;"",IF(Z31*(1+'life table -مفروضات و نرخ ها'!$M$4)&lt;'life table -مفروضات و نرخ ها'!$M$11,Z31*(1+'life table -مفروضات و نرخ ها'!$M$4),'life table -مفروضات و نرخ ها'!$M$11),0)</f>
        <v>0</v>
      </c>
      <c r="AA32" s="123">
        <f>IF(C32&lt;&gt;"",IF(AA31*(1+'life table -مفروضات و نرخ ها'!$M$4)&lt;'life table -مفروضات و نرخ ها'!$M$11,AA31*(1+'life table -مفروضات و نرخ ها'!$M$4),'life table -مفروضات و نرخ ها'!$M$11),0)</f>
        <v>0</v>
      </c>
      <c r="AB32" s="123">
        <f>IF(D32&lt;&gt;"",IF(AB31*(1+'life table -مفروضات و نرخ ها'!$M$4)&lt;'life table -مفروضات و نرخ ها'!$M$11,AB31*(1+'life table -مفروضات و نرخ ها'!$M$4),'life table -مفروضات و نرخ ها'!$M$11),0)</f>
        <v>0</v>
      </c>
      <c r="AC32" s="123">
        <f>IF(B32&gt;60,0,IF('ورود اطلاعات'!$D$14="ندارد",0,MIN(S32*'ورود اطلاعات'!$D$14,'life table -مفروضات و نرخ ها'!$O$10)))</f>
        <v>0</v>
      </c>
      <c r="AD32" s="123">
        <f>IF(C32&gt;60,0,IF('ورود اطلاعات'!$F$14="ندارد",0,MIN(R32*'ورود اطلاعات'!$F$14,'life table -مفروضات و نرخ ها'!$O$10)))</f>
        <v>0</v>
      </c>
      <c r="AE32" s="123">
        <f>IF(D32&gt;60,0,IF('ورود اطلاعات'!$H$14="ندارد",0,MIN(Q32*'ورود اطلاعات'!$H$14,'life table -مفروضات و نرخ ها'!$O$10)))</f>
        <v>0</v>
      </c>
      <c r="AF32" s="123">
        <f>IFERROR(IF(A32&lt;&gt;"",IF(AND('ورود اطلاعات'!$D$21="بیمه گذار",18&lt;=E32,E32&lt;=60),(AF31*AN31-AK31),IF(AND('ورود اطلاعات'!$D$21="بیمه شده اصلی",18&lt;=B32,B32&lt;=60),(AF31*AN31-AK31),0)),0),0)</f>
        <v>0</v>
      </c>
      <c r="AG32" s="123">
        <f t="shared" si="7"/>
        <v>0</v>
      </c>
      <c r="AH32" s="123">
        <f>IF(A32&lt;&gt;"",IF(AND('ورود اطلاعات'!$D$21="بیمه گذار",18&lt;=E32,E32&lt;=60),(AH31*AN31-AJ31),IF(AND('ورود اطلاعات'!$D$21="بیمه شده اصلی",18&lt;=B32,B32&lt;=60),(AH31*AN31-AJ31),0)),0)</f>
        <v>0</v>
      </c>
      <c r="AI32" s="123">
        <f t="shared" si="8"/>
        <v>0</v>
      </c>
      <c r="AJ32" s="123">
        <f>IFERROR(IF(A32&lt;&gt;"",IF('life table -مفروضات و نرخ ها'!$O$6="دارد",IF('life table -مفروضات و نرخ ها'!$O$11=0,IF(AND('life table -مفروضات و نرخ ها'!$K$5="خیر",'ورود اطلاعات'!$D$21="بیمه گذار"),(G33+AZ33+BA33+BB33+BC33+BD33+BE33+BF33+BG33+BH33+BI33+BP33+BQ33+BR33),IF(AND('life table -مفروضات و نرخ ها'!$K$5="خیر",'ورود اطلاعات'!$D$21="بیمه شده اصلی"),(G33+CB33+CC33),0)),0),0),0),0)</f>
        <v>0</v>
      </c>
      <c r="AK32" s="123">
        <f>IF(A32&lt;&gt;"",IF('life table -مفروضات و نرخ ها'!$O$6="دارد",IF('ورود اطلاعات'!$B$9=1,IF('ورود اطلاعات'!$B$11="خیر",G33,0),0),0),0)</f>
        <v>0</v>
      </c>
      <c r="AL32" s="123">
        <f>IF(A32&lt;&gt;"",IF('life table -مفروضات و نرخ ها'!$O$6="دارد",IF('life table -مفروضات و نرخ ها'!$O$11=1,IF('life table -مفروضات و نرخ ها'!$K$5="بلی",G33,0),0),0),0)</f>
        <v>0</v>
      </c>
      <c r="AM32" s="123" t="str">
        <f>IFERROR(IF(A32&lt;&gt;"",IF('life table -مفروضات و نرخ ها'!$O$6="دارد",IF('life table -مفروضات و نرخ ها'!$O$11=0,IF('life table -مفروضات و نرخ ها'!$K$5="بلی",(G33+CB33+CC33),0),0),0),""),0)</f>
        <v/>
      </c>
      <c r="AN32" s="124" t="str">
        <f t="shared" si="1"/>
        <v/>
      </c>
      <c r="AO32" s="124" t="str">
        <f t="shared" si="2"/>
        <v/>
      </c>
      <c r="AP32" s="124" t="str">
        <f>IF(A32&lt;&gt;"",PRODUCT($AO$4:AO32),"")</f>
        <v/>
      </c>
      <c r="AQ32" s="123">
        <f>کارمزد!N32</f>
        <v>0</v>
      </c>
      <c r="AR32" s="123">
        <f>IF(A32&lt;6,('life table -مفروضات و نرخ ها'!$Q$4/5)*$S$4,0)</f>
        <v>0</v>
      </c>
      <c r="AS32" s="123" t="str">
        <f>IFERROR(IF(A32&lt;&gt;"",'life table -مفروضات و نرخ ها'!$Q$6*H32,""),"")</f>
        <v/>
      </c>
      <c r="AT32" s="123" t="str">
        <f>IF(A32&lt;&gt;"",'life table -مفروضات و نرخ ها'!$Q$7*H32,"")</f>
        <v/>
      </c>
      <c r="AU32" s="123">
        <f t="shared" si="3"/>
        <v>0</v>
      </c>
      <c r="AV32" s="125">
        <f>IF(A32&lt;&gt;"",(('life table -مفروضات و نرخ ها'!$M$5*(((AN32)^(1/'life table -مفروضات و نرخ ها'!$M$5))-1))/((1-AO32)*((AN32)^(1/'life table -مفروضات و نرخ ها'!$M$5)))-1),0)</f>
        <v>0</v>
      </c>
      <c r="AW32" s="123" t="str">
        <f>IF(A32&lt;&gt;"",N32*'life table -مفروضات و نرخ ها'!$O$4,"")</f>
        <v/>
      </c>
      <c r="AX32" s="123" t="str">
        <f>IF(A32&lt;&gt;"",O32*'life table -مفروضات و نرخ ها'!$U$3,"")</f>
        <v/>
      </c>
      <c r="AY32" s="123" t="str">
        <f>IF(A32&lt;&gt;"",P32*'life table -مفروضات و نرخ ها'!$U$4,"")</f>
        <v/>
      </c>
      <c r="AZ32" s="123" t="str">
        <f>IFERROR(IF(A32&lt;&gt;"",IF('life table -مفروضات و نرخ ها'!$O$8=1,('life table -مفروضات و نرخ ها'!$Y$3*T32),IF('life table -مفروضات و نرخ ها'!$O$8=2,('life table -مفروضات و نرخ ها'!$Y$4*T32),IF('life table -مفروضات و نرخ ها'!$O$8=3,('life table -مفروضات و نرخ ها'!$Y$5*T32),IF('life table -مفروضات و نرخ ها'!$O$8=4,('life table -مفروضات و نرخ ها'!$Y$6*T32),('life table -مفروضات و نرخ ها'!$Y$7*T32))))),""),"")</f>
        <v/>
      </c>
      <c r="BA32" s="123" t="str">
        <f>IFERROR(IF(A32&lt;&gt;"",IF('life table -مفروضات و نرخ ها'!$S$10=1,('life table -مفروضات و نرخ ها'!$Y$3*U32),IF('life table -مفروضات و نرخ ها'!$S$10=2,('life table -مفروضات و نرخ ها'!$Y$4*U32),IF('life table -مفروضات و نرخ ها'!$S$10=3,('life table -مفروضات و نرخ ها'!$Y$5*U32),IF('life table -مفروضات و نرخ ها'!$S$10=4,('life table -مفروضات و نرخ ها'!$Y$6*U32),('life table -مفروضات و نرخ ها'!$Y$7*U32))))),""),"")</f>
        <v/>
      </c>
      <c r="BB32" s="123" t="str">
        <f>IFERROR(IF(A32&lt;&gt;"",IF('life table -مفروضات و نرخ ها'!$S$11=1,('life table -مفروضات و نرخ ها'!$Y$3*V32),IF('life table -مفروضات و نرخ ها'!$S$11=2,('life table -مفروضات و نرخ ها'!$Y$4*V32),IF('life table -مفروضات و نرخ ها'!$S$11=3,('life table -مفروضات و نرخ ها'!$Y$5*V32),IF('life table -مفروضات و نرخ ها'!$S$11=4,('life table -مفروضات و نرخ ها'!$Y$6*V32),('life table -مفروضات و نرخ ها'!$Y$7*V32))))),""),"")</f>
        <v/>
      </c>
      <c r="BC32" s="123" t="str">
        <f>IFERROR(IF(A32&lt;&gt;"",IF('life table -مفروضات و نرخ ها'!$O$8=1,('life table -مفروضات و نرخ ها'!$Z$3*W32),IF('life table -مفروضات و نرخ ها'!$O$8=2,('life table -مفروضات و نرخ ها'!$Z$4*W32),IF('life table -مفروضات و نرخ ها'!$O$8=3,('life table -مفروضات و نرخ ها'!$Z$5*W32),IF('life table -مفروضات و نرخ ها'!$O$8=4,('life table -مفروضات و نرخ ها'!$Z$6*W32),('life table -مفروضات و نرخ ها'!$Z$7*W32))))),""),"")</f>
        <v/>
      </c>
      <c r="BD32" s="123" t="str">
        <f>IFERROR(IF(A32&lt;&gt;"",IF('life table -مفروضات و نرخ ها'!$S$10=1,('life table -مفروضات و نرخ ها'!$Z$3*X32),IF('life table -مفروضات و نرخ ها'!$S$10=2,('life table -مفروضات و نرخ ها'!$Z$4*X32),IF('life table -مفروضات و نرخ ها'!$S$10=3,('life table -مفروضات و نرخ ها'!$Z$5*X32),IF('life table -مفروضات و نرخ ها'!$S$10=4,('life table -مفروضات و نرخ ها'!$Z$6*X32),('life table -مفروضات و نرخ ها'!$Z$7*X32))))),""),"")</f>
        <v/>
      </c>
      <c r="BE32" s="123" t="str">
        <f>IFERROR(IF(A32&lt;&gt;"",IF('life table -مفروضات و نرخ ها'!$S$11=1,('life table -مفروضات و نرخ ها'!$Z$3*Y32),IF('life table -مفروضات و نرخ ها'!$S$11=2,('life table -مفروضات و نرخ ها'!$Z$4*Y32),IF('life table -مفروضات و نرخ ها'!$S$11=3,('life table -مفروضات و نرخ ها'!$Z$5*Y32),IF('life table -مفروضات و نرخ ها'!$S$11=4,('life table -مفروضات و نرخ ها'!$Z$6*Y32),('life table -مفروضات و نرخ ها'!$Z$7*Y32))))),""),"")</f>
        <v/>
      </c>
      <c r="BF32" s="123" t="str">
        <f>IFERROR(IF(A32&lt;&gt;"",IF('life table -مفروضات و نرخ ها'!$O$8=1,('life table -مفروضات و نرخ ها'!$AA$3*Z32),IF('life table -مفروضات و نرخ ها'!$O$8=2,('life table -مفروضات و نرخ ها'!$AA$4*Z32),IF('life table -مفروضات و نرخ ها'!$O$8=3,('life table -مفروضات و نرخ ها'!$AA$5*Z32),IF('life table -مفروضات و نرخ ها'!$O$8=4,('life table -مفروضات و نرخ ها'!$AA$6*Z32),('life table -مفروضات و نرخ ها'!$AA$7*Z32))))),""),"")</f>
        <v/>
      </c>
      <c r="BG32" s="123" t="str">
        <f>IFERROR(IF(A32&lt;&gt;"",IF('life table -مفروضات و نرخ ها'!$S$10=1,('life table -مفروضات و نرخ ها'!$AA$3*AA32),IF('life table -مفروضات و نرخ ها'!$S$10=2,('life table -مفروضات و نرخ ها'!$AA$4*AA32),IF('life table -مفروضات و نرخ ها'!$S$10=3,('life table -مفروضات و نرخ ها'!$AA$5*AA32),IF('life table -مفروضات و نرخ ها'!$S$10=4,('life table -مفروضات و نرخ ها'!$AA$6*AA32),('life table -مفروضات و نرخ ها'!$AA$7*AA32))))),""),"")</f>
        <v/>
      </c>
      <c r="BH32" s="123" t="str">
        <f>IFERROR(IF(B32&lt;&gt;"",IF('life table -مفروضات و نرخ ها'!$S$11=1,('life table -مفروضات و نرخ ها'!$AA$3*AB32),IF('life table -مفروضات و نرخ ها'!$S$11=2,('life table -مفروضات و نرخ ها'!$AA$4*AB32),IF('life table -مفروضات و نرخ ها'!$S$11=3,('life table -مفروضات و نرخ ها'!$AA$5*AB32),IF('life table -مفروضات و نرخ ها'!$S$11=4,('life table -مفروضات و نرخ ها'!$AA$6*AB32),('life table -مفروضات و نرخ ها'!$AA$7*AB32))))),""),"")</f>
        <v/>
      </c>
      <c r="BI32" s="123" t="str">
        <f>IF(A32&lt;&gt;"",(T32*'life table -مفروضات و نرخ ها'!$Y$3+W32*'life table -مفروضات و نرخ ها'!$Z$3+Z32*'life table -مفروضات و نرخ ها'!$AA$3)*'ورود اطلاعات'!$D$22+(U32*'life table -مفروضات و نرخ ها'!$Y$3+X32*'life table -مفروضات و نرخ ها'!$Z$3+AA32*'life table -مفروضات و نرخ ها'!$AA$3)*'ورود اطلاعات'!$F$17+(V32*'life table -مفروضات و نرخ ها'!$Y$3+Y32*'life table -مفروضات و نرخ ها'!$Z$3+AB32*'life table -مفروضات و نرخ ها'!$AA$3)*('ورود اطلاعات'!$H$17),"")</f>
        <v/>
      </c>
      <c r="BJ32" s="123">
        <f>IFERROR(IF($B$4+A32='ورود اطلاعات'!$B$8+محاسبات!$B$4,0,IF('ورود اطلاعات'!$B$11="بلی",IF(AND(B32&lt;18,B32&gt;60),0,IF(AND('ورود اطلاعات'!$D$20="دارد",'ورود اطلاعات'!$B$9=0),(G32+AZ32+BA32+BB32+BC32+BD32+BE32+BF32+BG32+BH32+BP32+BQ32+BR32+BI32)/K32)*VLOOKUP(B32,'life table -مفروضات و نرخ ها'!AF:AG,2,0))*(1+'ورود اطلاعات'!$D$22+'ورود اطلاعات'!$D$5),0)),0)</f>
        <v>0</v>
      </c>
      <c r="BK32" s="123">
        <f>IFERROR(IF($B$4+A32='ورود اطلاعات'!$B$8+محاسبات!$B$4,0,IF('ورود اطلاعات'!$B$11="بلی",IF(AND(B32&lt;18,B32&gt;60),0,IF(AND('ورود اطلاعات'!$D$20="دارد",'ورود اطلاعات'!$B$9=1),(G32)/K32)*VLOOKUP(B32,'life table -مفروضات و نرخ ها'!AF:AG,2,0))*(1+'ورود اطلاعات'!$D$22+'ورود اطلاعات'!$D$5),0)),0)</f>
        <v>0</v>
      </c>
      <c r="BL32" s="123">
        <f>IFERROR(IF($E$4+A32='ورود اطلاعات'!$B$8+محاسبات!$E$4,0,IF('ورود اطلاعات'!$B$9=0,IF('ورود اطلاعات'!$B$11="خیر",IF('ورود اطلاعات'!$D$20="دارد",IF('ورود اطلاعات'!$D$21="بیمه گذار",IF(AND(E32&lt;18,E32&gt;60),0,(((G32+AZ32+BA32+BB32+BC32+BD32+BE32+BF32+BG32+BH32+BP32+BQ32+BR32+BI32)/K32)*VLOOKUP(E32,'life table -مفروضات و نرخ ها'!AF:AG,2,0)*(1+'ورود اطلاعات'!$D$24+'ورود اطلاعات'!$D$23))),0),0),0),0)),0)</f>
        <v>0</v>
      </c>
      <c r="BM32" s="123">
        <f>IFERROR(IF($B$4+A32='ورود اطلاعات'!$B$8+$B$4,0,IF('ورود اطلاعات'!$B$9=0,IF('ورود اطلاعات'!$B$11="خیر",IF('ورود اطلاعات'!$D$20="دارد",IF('ورود اطلاعات'!$D$21="بیمه شده اصلی",IF(AND(B32&lt;18,B32&gt;60),0,(((G32+AZ32+BA32+BB32+BC32+BD32+BE32+BF32+BG32+BH32+BP32+BQ32+BR32+BI32)/K32)*VLOOKUP(B32,'life table -مفروضات و نرخ ها'!AF:AG,2,0)*(1+'ورود اطلاعات'!$D$22+'ورود اطلاعات'!$D$5))),0),0),0),0)),0)</f>
        <v>0</v>
      </c>
      <c r="BN32" s="123">
        <f>IFERROR(IF($E$4+A32='ورود اطلاعات'!$B$8+$E$4,0,IF('ورود اطلاعات'!$B$9=1,IF('ورود اطلاعات'!$B$11="خیر",IF('ورود اطلاعات'!$D$20="دارد",IF('ورود اطلاعات'!$D$21="بیمه گذار",IF(AND(E32&lt;18,E32&gt;60),0,((G32/K32)*VLOOKUP(E32,'life table -مفروضات و نرخ ها'!AF:AG,2,0)*(1+'ورود اطلاعات'!$D$24+'ورود اطلاعات'!$D$23))),0),0),0))),0)</f>
        <v>0</v>
      </c>
      <c r="BO32" s="123">
        <f>IFERROR(IF($B$4+A32='ورود اطلاعات'!$B$8+$B$4,0,IF('ورود اطلاعات'!$B$9=1,IF('ورود اطلاعات'!$B$11="خیر",IF('ورود اطلاعات'!$D$20="دارد",IF('ورود اطلاعات'!$D$21="بیمه شده اصلی",IF(AND(B32&lt;18,B32&gt;60),0,((G32/K32)*VLOOKUP(B32,'life table -مفروضات و نرخ ها'!AF:AG,2,0)*(1+'ورود اطلاعات'!$D$22+'ورود اطلاعات'!$D$5))),0),0),0),0)),0)</f>
        <v>0</v>
      </c>
      <c r="BP32" s="123">
        <f>IFERROR(IF('ورود اطلاعات'!$D$16=5,(VLOOKUP(محاسبات!B32,'life table -مفروضات و نرخ ها'!AC:AD,2,0)*محاسبات!AC32)/1000000,(VLOOKUP(محاسبات!B32,'life table -مفروضات و نرخ ها'!AC:AE,3,0)*محاسبات!AC32)/1000000)*(1+'ورود اطلاعات'!$D$5),0)</f>
        <v>0</v>
      </c>
      <c r="BQ32" s="123">
        <f>IFERROR(IF('ورود اطلاعات'!$F$16=5,(VLOOKUP(C32,'life table -مفروضات و نرخ ها'!AC:AD,2,0)*AD32)/1000000,(VLOOKUP(C32,'life table -مفروضات و نرخ ها'!AC:AE,3,0)*محاسبات!AD32)/1000000)*(1+'ورود اطلاعات'!$F$5),0)</f>
        <v>0</v>
      </c>
      <c r="BR32" s="123">
        <f>IFERROR(IF('ورود اطلاعات'!$H$16=5,(VLOOKUP(D32,'life table -مفروضات و نرخ ها'!AC:AD,2,0)*AE32)/1000000,(VLOOKUP(D32,'life table -مفروضات و نرخ ها'!AC:AE,3,0)*AE32)/1000000)*(1+'ورود اطلاعات'!$H$5),0)</f>
        <v>0</v>
      </c>
      <c r="BS32" s="123" t="b">
        <f>IF(A32&lt;&gt;"",IF('ورود اطلاعات'!$B$9=1,IF('ورود اطلاعات'!$B$11="بلی",IF(AND(18&lt;=B32,B32&lt;=60),AG32*(VLOOKUP('life table -مفروضات و نرخ ها'!$O$3+A31,'life table -مفروضات و نرخ ها'!$A$3:$D$103,4,0))*(1+'ورود اطلاعات'!$D$5),0),0),0))</f>
        <v>0</v>
      </c>
      <c r="BT32" s="123" t="b">
        <f>IFERROR(IF(A32&lt;&gt;"",IF('ورود اطلاعات'!$B$9=1,IF('ورود اطلاعات'!$B$11="خیر",IF('ورود اطلاعات'!$D$21="بیمه شده اصلی",(محاسبات!AF32*VLOOKUP(محاسبات!B32,'life table -مفروضات و نرخ ها'!A:D,4,0)*(1+'ورود اطلاعات'!$D$5)),IF('ورود اطلاعات'!$D$21="بیمه گذار",(محاسبات!AF32*VLOOKUP(محاسبات!E32,'life table -مفروضات و نرخ ها'!A:D,4,0)*(1+'ورود اطلاعات'!$D$23)),0))))),0)</f>
        <v>0</v>
      </c>
      <c r="BU32" s="123" t="b">
        <f>IFERROR(IF(A32&lt;&gt;"",IF('ورود اطلاعات'!$B$9=0,IF('ورود اطلاعات'!$B$11="خیر",IF('ورود اطلاعات'!$D$21="بیمه شده اصلی",(محاسبات!AH32*VLOOKUP(محاسبات!B32,'life table -مفروضات و نرخ ها'!A:D,4,0)*(1+'ورود اطلاعات'!$D$5)),IF('ورود اطلاعات'!$D$21="بیمه گذار",(محاسبات!AH32*VLOOKUP(محاسبات!E32,'life table -مفروضات و نرخ ها'!A:D,4,0)*(1+'ورود اطلاعات'!$D$23)),0))))),0)</f>
        <v>0</v>
      </c>
      <c r="BV32" s="123" t="b">
        <f>IF(A32&lt;&gt;"",IF('ورود اطلاعات'!$B$9=0,IF('ورود اطلاعات'!$B$11="بلی",IF(AND(18&lt;=B32,B32&lt;=60),AI32*(VLOOKUP('life table -مفروضات و نرخ ها'!$O$3+A31,'life table -مفروضات و نرخ ها'!$A$3:$D$103,4,0))*(1+'ورود اطلاعات'!$D$5),0),0),0))</f>
        <v>0</v>
      </c>
      <c r="BW32" s="123" t="str">
        <f>IFERROR(IF(A32&lt;&gt;"",'life table -مفروضات و نرخ ها'!$Q$11*BK32,""),0)</f>
        <v/>
      </c>
      <c r="BX32" s="123" t="str">
        <f>IFERROR(IF(A32&lt;&gt;"",'life table -مفروضات و نرخ ها'!$Q$11*(BO32+BN32),""),0)</f>
        <v/>
      </c>
      <c r="BY32" s="123">
        <f>IFERROR(IF(A32&lt;&gt;"",BJ32*'life table -مفروضات و نرخ ها'!$Q$11,0),"")</f>
        <v>0</v>
      </c>
      <c r="BZ32" s="123">
        <f>IFERROR(IF(A32&lt;&gt;"",(BM32+BL32)*'life table -مفروضات و نرخ ها'!$Q$11,0),0)</f>
        <v>0</v>
      </c>
      <c r="CA32" s="123">
        <f>IF(A32&lt;&gt;"",AZ32+BC32+BF32+BJ32+BK32+BL32+BM32+BN32+BO32+BP32+BS32+BT32+BU32+BV32+BW32+BX32+BY32+BZ32+'ورود اطلاعات'!$D$22*(محاسبات!T32*'life table -مفروضات و نرخ ها'!$Y$3+محاسبات!W32*'life table -مفروضات و نرخ ها'!$Z$3+محاسبات!Z32*'life table -مفروضات و نرخ ها'!$AA$3),0)</f>
        <v>0</v>
      </c>
      <c r="CB32" s="123">
        <f>IF(A32&lt;&gt;"",BA32+BD32+BG32+BQ32+'ورود اطلاعات'!$F$17*(محاسبات!U32*'life table -مفروضات و نرخ ها'!$Y$3+محاسبات!X32*'life table -مفروضات و نرخ ها'!$Z$3+محاسبات!AA32*'life table -مفروضات و نرخ ها'!$AA$3),0)</f>
        <v>0</v>
      </c>
      <c r="CC32" s="123" t="str">
        <f>IF(A32&lt;&gt;"",BB32+BE32+BH32+BR32+'ورود اطلاعات'!$H$17*(محاسبات!V32*'life table -مفروضات و نرخ ها'!$Y$3+محاسبات!Y32*'life table -مفروضات و نرخ ها'!$Z$3+محاسبات!AB32*'life table -مفروضات و نرخ ها'!$AA$3),"")</f>
        <v/>
      </c>
      <c r="CD32" s="123" t="str">
        <f>IF(B32&lt;&gt;"",'life table -مفروضات و نرخ ها'!$Q$8*(N32+P32+O32+AQ32+AR32+AS32+AT32+AW32+AX32+AY32+AZ32+BA32+BL32+BN32+BO32+BB32+BC32+BD32+BE32+BF32+BG32+BH32+BP32+BQ32+BR32+BJ32+BK32+BM32+BS32+BT32+BU32+BV32+BW32+BX32+BY32+BZ32+AU32),"")</f>
        <v/>
      </c>
      <c r="CE32" s="123" t="str">
        <f>IF(B32&lt;&gt;"",'life table -مفروضات و نرخ ها'!$Q$9*(N32+P32+O32+AQ32+AR32+AS32+AT32+AW32+AX32+AY32+AZ32+BA32+BL32+BN32+BO32+BB32+BC32+BD32+BE32+BF32+BG32+BH32+BP32+BQ32+BR32+BJ32+BK32+BM32+BS32+BT32+BU32+BV32+BW32+BX32+BY32+BZ32+AU32),"")</f>
        <v/>
      </c>
      <c r="CF32" s="123" t="str">
        <f>IF(A32&lt;&gt;"",(CF31*(1+L32)+(I32/'life table -مفروضات و نرخ ها'!$M$5)*L32*((1+L32)^(1/'life table -مفروضات و نرخ ها'!$M$5))/(((1+L32)^(1/'life table -مفروضات و نرخ ها'!$M$5))-1)),"")</f>
        <v/>
      </c>
      <c r="CG32" s="123" t="str">
        <f t="shared" si="14"/>
        <v/>
      </c>
      <c r="CH32" s="123" t="str">
        <f t="shared" si="11"/>
        <v/>
      </c>
      <c r="CI32" s="123" t="str">
        <f t="shared" si="12"/>
        <v/>
      </c>
      <c r="CJ32" s="123" t="str">
        <f t="shared" si="4"/>
        <v/>
      </c>
      <c r="CK32" s="121">
        <f>'ورود اطلاعات'!$D$19*محاسبات!G31</f>
        <v>0</v>
      </c>
      <c r="CL32" s="126">
        <f t="shared" si="5"/>
        <v>0</v>
      </c>
      <c r="CM32" s="123" t="str">
        <f>IF(A32&lt;&gt;"",(CM31*(1+$CO$1)+(I32/'life table -مفروضات و نرخ ها'!$M$5)*$CO$1*((1+$CO$1)^(1/'life table -مفروضات و نرخ ها'!$M$5))/(((1+$CO$1)^(1/'life table -مفروضات و نرخ ها'!$M$5))-1)),"")</f>
        <v/>
      </c>
      <c r="CN32" s="123" t="str">
        <f t="shared" si="9"/>
        <v/>
      </c>
    </row>
    <row r="33" spans="1:92" ht="19.5" x14ac:dyDescent="0.25">
      <c r="A33" s="95" t="str">
        <f t="shared" si="10"/>
        <v/>
      </c>
      <c r="B33" s="122" t="str">
        <f>IFERROR(IF(A32+$B$4&gt;81,"",IF($B$4+'life table -مفروضات و نرخ ها'!A32&lt;$B$4+'life table -مفروضات و نرخ ها'!$I$5,$B$4+'life table -مفروضات و نرخ ها'!A32,"")),"")</f>
        <v/>
      </c>
      <c r="C33" s="122" t="str">
        <f>IFERROR(IF(B33&lt;&gt;"",IF(A32+$C$4&gt;81,"",IF($C$4+'life table -مفروضات و نرخ ها'!A32&lt;$C$4+'life table -مفروضات و نرخ ها'!$I$5,$C$4+'life table -مفروضات و نرخ ها'!A32,"")),""),"")</f>
        <v/>
      </c>
      <c r="D33" s="122" t="str">
        <f>IFERROR(IF(B33&lt;&gt;"",IF(A32+$D$4&gt;81,"",IF($D$4+'life table -مفروضات و نرخ ها'!A32&lt;$D$4+'life table -مفروضات و نرخ ها'!$I$5,$D$4+'life table -مفروضات و نرخ ها'!A32,"")),""),"")</f>
        <v/>
      </c>
      <c r="E33" s="122" t="str">
        <f>IF(B33&lt;&gt;"",IF('life table -مفروضات و نرخ ها'!$K$4&lt;&gt; 0,IF($E$4+'life table -مفروضات و نرخ ها'!A32&lt;$E$4+'life table -مفروضات و نرخ ها'!$I$5,$E$4+'life table -مفروضات و نرخ ها'!A32,"")),"")</f>
        <v/>
      </c>
      <c r="F33" s="123"/>
      <c r="G33" s="123">
        <f>IF(A33&lt;&gt;"",IF('life table -مفروضات و نرخ ها'!$I$7&lt;&gt; "يكجا",G32*(1+'life table -مفروضات و نرخ ها'!$I$4),0),0)</f>
        <v>0</v>
      </c>
      <c r="H33" s="123">
        <f>IFERROR(IF(A33&lt;&gt;"",IF('life table -مفروضات و نرخ ها'!$O$11=1,(G33/K33)-(CA33+CB33+CC33),(G33/K33)),0),0)</f>
        <v>0</v>
      </c>
      <c r="I33" s="123" t="str">
        <f t="shared" si="0"/>
        <v/>
      </c>
      <c r="J33" s="123" t="str">
        <f>IF(A33&lt;&gt;"",IF(A33=1,'life table -مفروضات و نرخ ها'!$M$6,0),"")</f>
        <v/>
      </c>
      <c r="K33" s="124">
        <v>1</v>
      </c>
      <c r="L33" s="124" t="str">
        <f t="shared" si="13"/>
        <v/>
      </c>
      <c r="M33" s="124">
        <f t="shared" si="6"/>
        <v>0.28649999999999998</v>
      </c>
      <c r="N33" s="123">
        <f>IF(B33&lt;&gt;"",S33*(VLOOKUP('life table -مفروضات و نرخ ها'!$O$3+A32,'life table -مفروضات و نرخ ها'!$A$3:$D$103,4)*(1/(1+L33)^0.5)),0)</f>
        <v>0</v>
      </c>
      <c r="O33" s="123">
        <f>IFERROR(IF(C33&lt;&gt;"",R33*(VLOOKUP('life table -مفروضات و نرخ ها'!$S$3+A32,'life table -مفروضات و نرخ ها'!$A$3:$D$103,4)*(1/(1+L33)^0.5)),0),"")</f>
        <v>0</v>
      </c>
      <c r="P33" s="123">
        <f>IFERROR(IF(D33&lt;&gt;"",Q33*(VLOOKUP('life table -مفروضات و نرخ ها'!$S$4+A32,'life table -مفروضات و نرخ ها'!$A$3:$D$103,4)*(1/(1+L33)^0.5)),0),"")</f>
        <v>0</v>
      </c>
      <c r="Q33" s="123">
        <f>IF(D33&lt;&gt;"",IF((Q32*(1+'life table -مفروضات و نرخ ها'!$M$4))&gt;='life table -مفروضات و نرخ ها'!$I$10,'life table -مفروضات و نرخ ها'!$I$10,(Q32*(1+'life table -مفروضات و نرخ ها'!$M$4))),0)</f>
        <v>0</v>
      </c>
      <c r="R33" s="123">
        <f>IF(C33&lt;&gt;"",IF((R32*(1+'life table -مفروضات و نرخ ها'!$M$4))&gt;='life table -مفروضات و نرخ ها'!$I$10,'life table -مفروضات و نرخ ها'!$I$10,(R32*(1+'life table -مفروضات و نرخ ها'!$M$4))),0)</f>
        <v>0</v>
      </c>
      <c r="S33" s="123">
        <f>IF(A33&lt;&gt;"",IF((S32*(1+'life table -مفروضات و نرخ ها'!$M$4))&gt;='life table -مفروضات و نرخ ها'!$I$10,'life table -مفروضات و نرخ ها'!$I$10,(S32*(1+'life table -مفروضات و نرخ ها'!$M$4))),0)</f>
        <v>0</v>
      </c>
      <c r="T33" s="123">
        <f>IF(A33&lt;&gt;"",IF(S33*'ورود اطلاعات'!$D$7&lt;='life table -مفروضات و نرخ ها'!$M$10,S33*'ورود اطلاعات'!$D$7,'life table -مفروضات و نرخ ها'!$M$10),0)</f>
        <v>0</v>
      </c>
      <c r="U33" s="123">
        <f>IF(A33&lt;&gt;"",IF(R33*'ورود اطلاعات'!$F$7&lt;='life table -مفروضات و نرخ ها'!$M$10,R33*'ورود اطلاعات'!$F$7,'life table -مفروضات و نرخ ها'!$M$10),0)</f>
        <v>0</v>
      </c>
      <c r="V33" s="123">
        <f>IF(A33&lt;&gt;"",IF(Q33*'ورود اطلاعات'!$H$7&lt;='life table -مفروضات و نرخ ها'!$M$10,Q33*'ورود اطلاعات'!$H$7,'life table -مفروضات و نرخ ها'!$M$10),0)</f>
        <v>0</v>
      </c>
      <c r="W33" s="123" t="str">
        <f>IF(A33&lt;&gt;"",IF(W32*(1+'life table -مفروضات و نرخ ها'!$M$4)&lt;'life table -مفروضات و نرخ ها'!$I$11,W32*(1+'life table -مفروضات و نرخ ها'!$M$4),'life table -مفروضات و نرخ ها'!$I$11),"")</f>
        <v/>
      </c>
      <c r="X33" s="123">
        <f>IF(C33&lt;&gt;"",IF(X32*(1+'life table -مفروضات و نرخ ها'!$M$4)&lt;'life table -مفروضات و نرخ ها'!$I$11,X32*(1+'life table -مفروضات و نرخ ها'!$M$4),'life table -مفروضات و نرخ ها'!$I$11),0)</f>
        <v>0</v>
      </c>
      <c r="Y33" s="123">
        <f>IF(D33&lt;&gt;"",IF(Y32*(1+'life table -مفروضات و نرخ ها'!$M$4)&lt;'life table -مفروضات و نرخ ها'!$I$11,Y32*(1+'life table -مفروضات و نرخ ها'!$M$4),'life table -مفروضات و نرخ ها'!$I$11),0)</f>
        <v>0</v>
      </c>
      <c r="Z33" s="123">
        <f>IF(A33&lt;&gt;"",IF(Z32*(1+'life table -مفروضات و نرخ ها'!$M$4)&lt;'life table -مفروضات و نرخ ها'!$M$11,Z32*(1+'life table -مفروضات و نرخ ها'!$M$4),'life table -مفروضات و نرخ ها'!$M$11),0)</f>
        <v>0</v>
      </c>
      <c r="AA33" s="123">
        <f>IF(C33&lt;&gt;"",IF(AA32*(1+'life table -مفروضات و نرخ ها'!$M$4)&lt;'life table -مفروضات و نرخ ها'!$M$11,AA32*(1+'life table -مفروضات و نرخ ها'!$M$4),'life table -مفروضات و نرخ ها'!$M$11),0)</f>
        <v>0</v>
      </c>
      <c r="AB33" s="123">
        <f>IF(D33&lt;&gt;"",IF(AB32*(1+'life table -مفروضات و نرخ ها'!$M$4)&lt;'life table -مفروضات و نرخ ها'!$M$11,AB32*(1+'life table -مفروضات و نرخ ها'!$M$4),'life table -مفروضات و نرخ ها'!$M$11),0)</f>
        <v>0</v>
      </c>
      <c r="AC33" s="123">
        <f>IF(B33&gt;60,0,IF('ورود اطلاعات'!$D$14="ندارد",0,MIN(S33*'ورود اطلاعات'!$D$14,'life table -مفروضات و نرخ ها'!$O$10)))</f>
        <v>0</v>
      </c>
      <c r="AD33" s="123">
        <f>IF(C33&gt;60,0,IF('ورود اطلاعات'!$F$14="ندارد",0,MIN(R33*'ورود اطلاعات'!$F$14,'life table -مفروضات و نرخ ها'!$O$10)))</f>
        <v>0</v>
      </c>
      <c r="AE33" s="123">
        <f>IF(D33&gt;60,0,IF('ورود اطلاعات'!$H$14="ندارد",0,MIN(Q33*'ورود اطلاعات'!$H$14,'life table -مفروضات و نرخ ها'!$O$10)))</f>
        <v>0</v>
      </c>
      <c r="AF33" s="123">
        <f>IFERROR(IF(A33&lt;&gt;"",IF(AND('ورود اطلاعات'!$D$21="بیمه گذار",18&lt;=E33,E33&lt;=60),(AF32*AN32-AK32),IF(AND('ورود اطلاعات'!$D$21="بیمه شده اصلی",18&lt;=B33,B33&lt;=60),(AF32*AN32-AK32),0)),0),0)</f>
        <v>0</v>
      </c>
      <c r="AG33" s="123">
        <f t="shared" si="7"/>
        <v>0</v>
      </c>
      <c r="AH33" s="123">
        <f>IF(A33&lt;&gt;"",IF(AND('ورود اطلاعات'!$D$21="بیمه گذار",18&lt;=E33,E33&lt;=60),(AH32*AN32-AJ32),IF(AND('ورود اطلاعات'!$D$21="بیمه شده اصلی",18&lt;=B33,B33&lt;=60),(AH32*AN32-AJ32),0)),0)</f>
        <v>0</v>
      </c>
      <c r="AI33" s="123">
        <f t="shared" si="8"/>
        <v>0</v>
      </c>
      <c r="AJ33" s="123">
        <f>IFERROR(IF(A33&lt;&gt;"",IF('life table -مفروضات و نرخ ها'!$O$6="دارد",IF('life table -مفروضات و نرخ ها'!$O$11=0,IF(AND('life table -مفروضات و نرخ ها'!$K$5="خیر",'ورود اطلاعات'!$D$21="بیمه گذار"),(G34+AZ34+BA34+BB34+BC34+BD34+BE34+BF34+BG34+BH34+BI34+BP34+BQ34+BR34),IF(AND('life table -مفروضات و نرخ ها'!$K$5="خیر",'ورود اطلاعات'!$D$21="بیمه شده اصلی"),(G34+CB34+CC34),0)),0),0),0),0)</f>
        <v>0</v>
      </c>
      <c r="AK33" s="123">
        <f>IF(A33&lt;&gt;"",IF('life table -مفروضات و نرخ ها'!$O$6="دارد",IF('ورود اطلاعات'!$B$9=1,IF('ورود اطلاعات'!$B$11="خیر",G34,0),0),0),0)</f>
        <v>0</v>
      </c>
      <c r="AL33" s="123">
        <f>IF(A33&lt;&gt;"",IF('life table -مفروضات و نرخ ها'!$O$6="دارد",IF('life table -مفروضات و نرخ ها'!$O$11=1,IF('life table -مفروضات و نرخ ها'!$K$5="بلی",G34,0),0),0),0)</f>
        <v>0</v>
      </c>
      <c r="AM33" s="123" t="str">
        <f>IFERROR(IF(A33&lt;&gt;"",IF('life table -مفروضات و نرخ ها'!$O$6="دارد",IF('life table -مفروضات و نرخ ها'!$O$11=0,IF('life table -مفروضات و نرخ ها'!$K$5="بلی",(G34+CB34+CC34),0),0),0),""),0)</f>
        <v/>
      </c>
      <c r="AN33" s="124" t="str">
        <f t="shared" si="1"/>
        <v/>
      </c>
      <c r="AO33" s="124" t="str">
        <f t="shared" si="2"/>
        <v/>
      </c>
      <c r="AP33" s="124" t="str">
        <f>IF(A33&lt;&gt;"",PRODUCT($AO$4:AO33),"")</f>
        <v/>
      </c>
      <c r="AQ33" s="123">
        <f>کارمزد!N33</f>
        <v>0</v>
      </c>
      <c r="AR33" s="123">
        <f>IF(A33&lt;6,('life table -مفروضات و نرخ ها'!$Q$4/5)*$S$4,0)</f>
        <v>0</v>
      </c>
      <c r="AS33" s="123" t="str">
        <f>IFERROR(IF(A33&lt;&gt;"",'life table -مفروضات و نرخ ها'!$Q$6*H33,""),"")</f>
        <v/>
      </c>
      <c r="AT33" s="123" t="str">
        <f>IF(A33&lt;&gt;"",'life table -مفروضات و نرخ ها'!$Q$7*H33,"")</f>
        <v/>
      </c>
      <c r="AU33" s="123">
        <f t="shared" si="3"/>
        <v>0</v>
      </c>
      <c r="AV33" s="125">
        <f>IF(A33&lt;&gt;"",(('life table -مفروضات و نرخ ها'!$M$5*(((AN33)^(1/'life table -مفروضات و نرخ ها'!$M$5))-1))/((1-AO33)*((AN33)^(1/'life table -مفروضات و نرخ ها'!$M$5)))-1),0)</f>
        <v>0</v>
      </c>
      <c r="AW33" s="123" t="str">
        <f>IF(A33&lt;&gt;"",N33*'life table -مفروضات و نرخ ها'!$O$4,"")</f>
        <v/>
      </c>
      <c r="AX33" s="123" t="str">
        <f>IF(A33&lt;&gt;"",O33*'life table -مفروضات و نرخ ها'!$U$3,"")</f>
        <v/>
      </c>
      <c r="AY33" s="123" t="str">
        <f>IF(A33&lt;&gt;"",P33*'life table -مفروضات و نرخ ها'!$U$4,"")</f>
        <v/>
      </c>
      <c r="AZ33" s="123" t="str">
        <f>IFERROR(IF(A33&lt;&gt;"",IF('life table -مفروضات و نرخ ها'!$O$8=1,('life table -مفروضات و نرخ ها'!$Y$3*T33),IF('life table -مفروضات و نرخ ها'!$O$8=2,('life table -مفروضات و نرخ ها'!$Y$4*T33),IF('life table -مفروضات و نرخ ها'!$O$8=3,('life table -مفروضات و نرخ ها'!$Y$5*T33),IF('life table -مفروضات و نرخ ها'!$O$8=4,('life table -مفروضات و نرخ ها'!$Y$6*T33),('life table -مفروضات و نرخ ها'!$Y$7*T33))))),""),"")</f>
        <v/>
      </c>
      <c r="BA33" s="123" t="str">
        <f>IFERROR(IF(A33&lt;&gt;"",IF('life table -مفروضات و نرخ ها'!$S$10=1,('life table -مفروضات و نرخ ها'!$Y$3*U33),IF('life table -مفروضات و نرخ ها'!$S$10=2,('life table -مفروضات و نرخ ها'!$Y$4*U33),IF('life table -مفروضات و نرخ ها'!$S$10=3,('life table -مفروضات و نرخ ها'!$Y$5*U33),IF('life table -مفروضات و نرخ ها'!$S$10=4,('life table -مفروضات و نرخ ها'!$Y$6*U33),('life table -مفروضات و نرخ ها'!$Y$7*U33))))),""),"")</f>
        <v/>
      </c>
      <c r="BB33" s="123" t="str">
        <f>IFERROR(IF(A33&lt;&gt;"",IF('life table -مفروضات و نرخ ها'!$S$11=1,('life table -مفروضات و نرخ ها'!$Y$3*V33),IF('life table -مفروضات و نرخ ها'!$S$11=2,('life table -مفروضات و نرخ ها'!$Y$4*V33),IF('life table -مفروضات و نرخ ها'!$S$11=3,('life table -مفروضات و نرخ ها'!$Y$5*V33),IF('life table -مفروضات و نرخ ها'!$S$11=4,('life table -مفروضات و نرخ ها'!$Y$6*V33),('life table -مفروضات و نرخ ها'!$Y$7*V33))))),""),"")</f>
        <v/>
      </c>
      <c r="BC33" s="123" t="str">
        <f>IFERROR(IF(A33&lt;&gt;"",IF('life table -مفروضات و نرخ ها'!$O$8=1,('life table -مفروضات و نرخ ها'!$Z$3*W33),IF('life table -مفروضات و نرخ ها'!$O$8=2,('life table -مفروضات و نرخ ها'!$Z$4*W33),IF('life table -مفروضات و نرخ ها'!$O$8=3,('life table -مفروضات و نرخ ها'!$Z$5*W33),IF('life table -مفروضات و نرخ ها'!$O$8=4,('life table -مفروضات و نرخ ها'!$Z$6*W33),('life table -مفروضات و نرخ ها'!$Z$7*W33))))),""),"")</f>
        <v/>
      </c>
      <c r="BD33" s="123" t="str">
        <f>IFERROR(IF(A33&lt;&gt;"",IF('life table -مفروضات و نرخ ها'!$S$10=1,('life table -مفروضات و نرخ ها'!$Z$3*X33),IF('life table -مفروضات و نرخ ها'!$S$10=2,('life table -مفروضات و نرخ ها'!$Z$4*X33),IF('life table -مفروضات و نرخ ها'!$S$10=3,('life table -مفروضات و نرخ ها'!$Z$5*X33),IF('life table -مفروضات و نرخ ها'!$S$10=4,('life table -مفروضات و نرخ ها'!$Z$6*X33),('life table -مفروضات و نرخ ها'!$Z$7*X33))))),""),"")</f>
        <v/>
      </c>
      <c r="BE33" s="123" t="str">
        <f>IFERROR(IF(A33&lt;&gt;"",IF('life table -مفروضات و نرخ ها'!$S$11=1,('life table -مفروضات و نرخ ها'!$Z$3*Y33),IF('life table -مفروضات و نرخ ها'!$S$11=2,('life table -مفروضات و نرخ ها'!$Z$4*Y33),IF('life table -مفروضات و نرخ ها'!$S$11=3,('life table -مفروضات و نرخ ها'!$Z$5*Y33),IF('life table -مفروضات و نرخ ها'!$S$11=4,('life table -مفروضات و نرخ ها'!$Z$6*Y33),('life table -مفروضات و نرخ ها'!$Z$7*Y33))))),""),"")</f>
        <v/>
      </c>
      <c r="BF33" s="123" t="str">
        <f>IFERROR(IF(A33&lt;&gt;"",IF('life table -مفروضات و نرخ ها'!$O$8=1,('life table -مفروضات و نرخ ها'!$AA$3*Z33),IF('life table -مفروضات و نرخ ها'!$O$8=2,('life table -مفروضات و نرخ ها'!$AA$4*Z33),IF('life table -مفروضات و نرخ ها'!$O$8=3,('life table -مفروضات و نرخ ها'!$AA$5*Z33),IF('life table -مفروضات و نرخ ها'!$O$8=4,('life table -مفروضات و نرخ ها'!$AA$6*Z33),('life table -مفروضات و نرخ ها'!$AA$7*Z33))))),""),"")</f>
        <v/>
      </c>
      <c r="BG33" s="123" t="str">
        <f>IFERROR(IF(A33&lt;&gt;"",IF('life table -مفروضات و نرخ ها'!$S$10=1,('life table -مفروضات و نرخ ها'!$AA$3*AA33),IF('life table -مفروضات و نرخ ها'!$S$10=2,('life table -مفروضات و نرخ ها'!$AA$4*AA33),IF('life table -مفروضات و نرخ ها'!$S$10=3,('life table -مفروضات و نرخ ها'!$AA$5*AA33),IF('life table -مفروضات و نرخ ها'!$S$10=4,('life table -مفروضات و نرخ ها'!$AA$6*AA33),('life table -مفروضات و نرخ ها'!$AA$7*AA33))))),""),"")</f>
        <v/>
      </c>
      <c r="BH33" s="123" t="str">
        <f>IFERROR(IF(B33&lt;&gt;"",IF('life table -مفروضات و نرخ ها'!$S$11=1,('life table -مفروضات و نرخ ها'!$AA$3*AB33),IF('life table -مفروضات و نرخ ها'!$S$11=2,('life table -مفروضات و نرخ ها'!$AA$4*AB33),IF('life table -مفروضات و نرخ ها'!$S$11=3,('life table -مفروضات و نرخ ها'!$AA$5*AB33),IF('life table -مفروضات و نرخ ها'!$S$11=4,('life table -مفروضات و نرخ ها'!$AA$6*AB33),('life table -مفروضات و نرخ ها'!$AA$7*AB33))))),""),"")</f>
        <v/>
      </c>
      <c r="BI33" s="123" t="str">
        <f>IF(A33&lt;&gt;"",(T33*'life table -مفروضات و نرخ ها'!$Y$3+W33*'life table -مفروضات و نرخ ها'!$Z$3+Z33*'life table -مفروضات و نرخ ها'!$AA$3)*'ورود اطلاعات'!$D$22+(U33*'life table -مفروضات و نرخ ها'!$Y$3+X33*'life table -مفروضات و نرخ ها'!$Z$3+AA33*'life table -مفروضات و نرخ ها'!$AA$3)*'ورود اطلاعات'!$F$17+(V33*'life table -مفروضات و نرخ ها'!$Y$3+Y33*'life table -مفروضات و نرخ ها'!$Z$3+AB33*'life table -مفروضات و نرخ ها'!$AA$3)*('ورود اطلاعات'!$H$17),"")</f>
        <v/>
      </c>
      <c r="BJ33" s="123">
        <f>IFERROR(IF($B$4+A33='ورود اطلاعات'!$B$8+محاسبات!$B$4,0,IF('ورود اطلاعات'!$B$11="بلی",IF(AND(B33&lt;18,B33&gt;60),0,IF(AND('ورود اطلاعات'!$D$20="دارد",'ورود اطلاعات'!$B$9=0),(G33+AZ33+BA33+BB33+BC33+BD33+BE33+BF33+BG33+BH33+BP33+BQ33+BR33+BI33)/K33)*VLOOKUP(B33,'life table -مفروضات و نرخ ها'!AF:AG,2,0))*(1+'ورود اطلاعات'!$D$22+'ورود اطلاعات'!$D$5),0)),0)</f>
        <v>0</v>
      </c>
      <c r="BK33" s="123">
        <f>IFERROR(IF($B$4+A33='ورود اطلاعات'!$B$8+محاسبات!$B$4,0,IF('ورود اطلاعات'!$B$11="بلی",IF(AND(B33&lt;18,B33&gt;60),0,IF(AND('ورود اطلاعات'!$D$20="دارد",'ورود اطلاعات'!$B$9=1),(G33)/K33)*VLOOKUP(B33,'life table -مفروضات و نرخ ها'!AF:AG,2,0))*(1+'ورود اطلاعات'!$D$22+'ورود اطلاعات'!$D$5),0)),0)</f>
        <v>0</v>
      </c>
      <c r="BL33" s="123">
        <f>IFERROR(IF($E$4+A33='ورود اطلاعات'!$B$8+محاسبات!$E$4,0,IF('ورود اطلاعات'!$B$9=0,IF('ورود اطلاعات'!$B$11="خیر",IF('ورود اطلاعات'!$D$20="دارد",IF('ورود اطلاعات'!$D$21="بیمه گذار",IF(AND(E33&lt;18,E33&gt;60),0,(((G33+AZ33+BA33+BB33+BC33+BD33+BE33+BF33+BG33+BH33+BP33+BQ33+BR33+BI33)/K33)*VLOOKUP(E33,'life table -مفروضات و نرخ ها'!AF:AG,2,0)*(1+'ورود اطلاعات'!$D$24+'ورود اطلاعات'!$D$23))),0),0),0),0)),0)</f>
        <v>0</v>
      </c>
      <c r="BM33" s="123">
        <f>IFERROR(IF($B$4+A33='ورود اطلاعات'!$B$8+$B$4,0,IF('ورود اطلاعات'!$B$9=0,IF('ورود اطلاعات'!$B$11="خیر",IF('ورود اطلاعات'!$D$20="دارد",IF('ورود اطلاعات'!$D$21="بیمه شده اصلی",IF(AND(B33&lt;18,B33&gt;60),0,(((G33+AZ33+BA33+BB33+BC33+BD33+BE33+BF33+BG33+BH33+BP33+BQ33+BR33+BI33)/K33)*VLOOKUP(B33,'life table -مفروضات و نرخ ها'!AF:AG,2,0)*(1+'ورود اطلاعات'!$D$22+'ورود اطلاعات'!$D$5))),0),0),0),0)),0)</f>
        <v>0</v>
      </c>
      <c r="BN33" s="123">
        <f>IFERROR(IF($E$4+A33='ورود اطلاعات'!$B$8+$E$4,0,IF('ورود اطلاعات'!$B$9=1,IF('ورود اطلاعات'!$B$11="خیر",IF('ورود اطلاعات'!$D$20="دارد",IF('ورود اطلاعات'!$D$21="بیمه گذار",IF(AND(E33&lt;18,E33&gt;60),0,((G33/K33)*VLOOKUP(E33,'life table -مفروضات و نرخ ها'!AF:AG,2,0)*(1+'ورود اطلاعات'!$D$24+'ورود اطلاعات'!$D$23))),0),0),0))),0)</f>
        <v>0</v>
      </c>
      <c r="BO33" s="123">
        <f>IFERROR(IF($B$4+A33='ورود اطلاعات'!$B$8+$B$4,0,IF('ورود اطلاعات'!$B$9=1,IF('ورود اطلاعات'!$B$11="خیر",IF('ورود اطلاعات'!$D$20="دارد",IF('ورود اطلاعات'!$D$21="بیمه شده اصلی",IF(AND(B33&lt;18,B33&gt;60),0,((G33/K33)*VLOOKUP(B33,'life table -مفروضات و نرخ ها'!AF:AG,2,0)*(1+'ورود اطلاعات'!$D$22+'ورود اطلاعات'!$D$5))),0),0),0),0)),0)</f>
        <v>0</v>
      </c>
      <c r="BP33" s="123">
        <f>IFERROR(IF('ورود اطلاعات'!$D$16=5,(VLOOKUP(محاسبات!B33,'life table -مفروضات و نرخ ها'!AC:AD,2,0)*محاسبات!AC33)/1000000,(VLOOKUP(محاسبات!B33,'life table -مفروضات و نرخ ها'!AC:AE,3,0)*محاسبات!AC33)/1000000)*(1+'ورود اطلاعات'!$D$5),0)</f>
        <v>0</v>
      </c>
      <c r="BQ33" s="123">
        <f>IFERROR(IF('ورود اطلاعات'!$F$16=5,(VLOOKUP(C33,'life table -مفروضات و نرخ ها'!AC:AD,2,0)*AD33)/1000000,(VLOOKUP(C33,'life table -مفروضات و نرخ ها'!AC:AE,3,0)*محاسبات!AD33)/1000000)*(1+'ورود اطلاعات'!$F$5),0)</f>
        <v>0</v>
      </c>
      <c r="BR33" s="123">
        <f>IFERROR(IF('ورود اطلاعات'!$H$16=5,(VLOOKUP(D33,'life table -مفروضات و نرخ ها'!AC:AD,2,0)*AE33)/1000000,(VLOOKUP(D33,'life table -مفروضات و نرخ ها'!AC:AE,3,0)*AE33)/1000000)*(1+'ورود اطلاعات'!$H$5),0)</f>
        <v>0</v>
      </c>
      <c r="BS33" s="123" t="b">
        <f>IF(A33&lt;&gt;"",IF('ورود اطلاعات'!$B$9=1,IF('ورود اطلاعات'!$B$11="بلی",IF(AND(18&lt;=B33,B33&lt;=60),AG33*(VLOOKUP('life table -مفروضات و نرخ ها'!$O$3+A32,'life table -مفروضات و نرخ ها'!$A$3:$D$103,4,0))*(1+'ورود اطلاعات'!$D$5),0),0),0))</f>
        <v>0</v>
      </c>
      <c r="BT33" s="123" t="b">
        <f>IFERROR(IF(A33&lt;&gt;"",IF('ورود اطلاعات'!$B$9=1,IF('ورود اطلاعات'!$B$11="خیر",IF('ورود اطلاعات'!$D$21="بیمه شده اصلی",(محاسبات!AF33*VLOOKUP(محاسبات!B33,'life table -مفروضات و نرخ ها'!A:D,4,0)*(1+'ورود اطلاعات'!$D$5)),IF('ورود اطلاعات'!$D$21="بیمه گذار",(محاسبات!AF33*VLOOKUP(محاسبات!E33,'life table -مفروضات و نرخ ها'!A:D,4,0)*(1+'ورود اطلاعات'!$D$23)),0))))),0)</f>
        <v>0</v>
      </c>
      <c r="BU33" s="123" t="b">
        <f>IFERROR(IF(A33&lt;&gt;"",IF('ورود اطلاعات'!$B$9=0,IF('ورود اطلاعات'!$B$11="خیر",IF('ورود اطلاعات'!$D$21="بیمه شده اصلی",(محاسبات!AH33*VLOOKUP(محاسبات!B33,'life table -مفروضات و نرخ ها'!A:D,4,0)*(1+'ورود اطلاعات'!$D$5)),IF('ورود اطلاعات'!$D$21="بیمه گذار",(محاسبات!AH33*VLOOKUP(محاسبات!E33,'life table -مفروضات و نرخ ها'!A:D,4,0)*(1+'ورود اطلاعات'!$D$23)),0))))),0)</f>
        <v>0</v>
      </c>
      <c r="BV33" s="123" t="b">
        <f>IF(A33&lt;&gt;"",IF('ورود اطلاعات'!$B$9=0,IF('ورود اطلاعات'!$B$11="بلی",IF(AND(18&lt;=B33,B33&lt;=60),AI33*(VLOOKUP('life table -مفروضات و نرخ ها'!$O$3+A32,'life table -مفروضات و نرخ ها'!$A$3:$D$103,4,0))*(1+'ورود اطلاعات'!$D$5),0),0),0))</f>
        <v>0</v>
      </c>
      <c r="BW33" s="123" t="str">
        <f>IFERROR(IF(A33&lt;&gt;"",'life table -مفروضات و نرخ ها'!$Q$11*BK33,""),0)</f>
        <v/>
      </c>
      <c r="BX33" s="123" t="str">
        <f>IFERROR(IF(A33&lt;&gt;"",'life table -مفروضات و نرخ ها'!$Q$11*(BO33+BN33),""),0)</f>
        <v/>
      </c>
      <c r="BY33" s="123">
        <f>IFERROR(IF(A33&lt;&gt;"",BJ33*'life table -مفروضات و نرخ ها'!$Q$11,0),"")</f>
        <v>0</v>
      </c>
      <c r="BZ33" s="123">
        <f>IFERROR(IF(A33&lt;&gt;"",(BM33+BL33)*'life table -مفروضات و نرخ ها'!$Q$11,0),0)</f>
        <v>0</v>
      </c>
      <c r="CA33" s="123">
        <f>IF(A33&lt;&gt;"",AZ33+BC33+BF33+BJ33+BK33+BL33+BM33+BN33+BO33+BP33+BS33+BT33+BU33+BV33+BW33+BX33+BY33+BZ33+'ورود اطلاعات'!$D$22*(محاسبات!T33*'life table -مفروضات و نرخ ها'!$Y$3+محاسبات!W33*'life table -مفروضات و نرخ ها'!$Z$3+محاسبات!Z33*'life table -مفروضات و نرخ ها'!$AA$3),0)</f>
        <v>0</v>
      </c>
      <c r="CB33" s="123">
        <f>IF(A33&lt;&gt;"",BA33+BD33+BG33+BQ33+'ورود اطلاعات'!$F$17*(محاسبات!U33*'life table -مفروضات و نرخ ها'!$Y$3+محاسبات!X33*'life table -مفروضات و نرخ ها'!$Z$3+محاسبات!AA33*'life table -مفروضات و نرخ ها'!$AA$3),0)</f>
        <v>0</v>
      </c>
      <c r="CC33" s="123" t="str">
        <f>IF(A33&lt;&gt;"",BB33+BE33+BH33+BR33+'ورود اطلاعات'!$H$17*(محاسبات!V33*'life table -مفروضات و نرخ ها'!$Y$3+محاسبات!Y33*'life table -مفروضات و نرخ ها'!$Z$3+محاسبات!AB33*'life table -مفروضات و نرخ ها'!$AA$3),"")</f>
        <v/>
      </c>
      <c r="CD33" s="123" t="str">
        <f>IF(B33&lt;&gt;"",'life table -مفروضات و نرخ ها'!$Q$8*(N33+P33+O33+AQ33+AR33+AS33+AT33+AW33+AX33+AY33+AZ33+BA33+BL33+BN33+BO33+BB33+BC33+BD33+BE33+BF33+BG33+BH33+BP33+BQ33+BR33+BJ33+BK33+BM33+BS33+BT33+BU33+BV33+BW33+BX33+BY33+BZ33+AU33),"")</f>
        <v/>
      </c>
      <c r="CE33" s="123" t="str">
        <f>IF(B33&lt;&gt;"",'life table -مفروضات و نرخ ها'!$Q$9*(N33+P33+O33+AQ33+AR33+AS33+AT33+AW33+AX33+AY33+AZ33+BA33+BL33+BN33+BO33+BB33+BC33+BD33+BE33+BF33+BG33+BH33+BP33+BQ33+BR33+BJ33+BK33+BM33+BS33+BT33+BU33+BV33+BW33+BX33+BY33+BZ33+AU33),"")</f>
        <v/>
      </c>
      <c r="CF33" s="123" t="str">
        <f>IF(A33&lt;&gt;"",(CF32*(1+L33)+(I33/'life table -مفروضات و نرخ ها'!$M$5)*L33*((1+L33)^(1/'life table -مفروضات و نرخ ها'!$M$5))/(((1+L33)^(1/'life table -مفروضات و نرخ ها'!$M$5))-1)),"")</f>
        <v/>
      </c>
      <c r="CG33" s="123" t="str">
        <f t="shared" si="14"/>
        <v/>
      </c>
      <c r="CH33" s="123" t="str">
        <f t="shared" si="11"/>
        <v/>
      </c>
      <c r="CI33" s="123" t="str">
        <f t="shared" si="12"/>
        <v/>
      </c>
      <c r="CJ33" s="123" t="str">
        <f t="shared" si="4"/>
        <v/>
      </c>
      <c r="CK33" s="121">
        <f>'ورود اطلاعات'!$D$19*محاسبات!G32</f>
        <v>0</v>
      </c>
      <c r="CL33" s="126">
        <f t="shared" si="5"/>
        <v>0</v>
      </c>
      <c r="CM33" s="123" t="str">
        <f>IF(A33&lt;&gt;"",(CM32*(1+$CO$1)+(I33/'life table -مفروضات و نرخ ها'!$M$5)*$CO$1*((1+$CO$1)^(1/'life table -مفروضات و نرخ ها'!$M$5))/(((1+$CO$1)^(1/'life table -مفروضات و نرخ ها'!$M$5))-1)),"")</f>
        <v/>
      </c>
      <c r="CN33" s="123" t="str">
        <f t="shared" si="9"/>
        <v/>
      </c>
    </row>
    <row r="34" spans="1:92" ht="19.5" x14ac:dyDescent="0.25">
      <c r="A34" s="95" t="str">
        <f t="shared" si="10"/>
        <v/>
      </c>
      <c r="B34" s="122" t="str">
        <f>IFERROR(IF(A33+$B$4&gt;81,"",IF($B$4+'life table -مفروضات و نرخ ها'!A33&lt;$B$4+'life table -مفروضات و نرخ ها'!$I$5,$B$4+'life table -مفروضات و نرخ ها'!A33,"")),"")</f>
        <v/>
      </c>
      <c r="C34" s="122" t="str">
        <f>IFERROR(IF(B34&lt;&gt;"",IF(A33+$C$4&gt;81,"",IF($C$4+'life table -مفروضات و نرخ ها'!A33&lt;$C$4+'life table -مفروضات و نرخ ها'!$I$5,$C$4+'life table -مفروضات و نرخ ها'!A33,"")),""),"")</f>
        <v/>
      </c>
      <c r="D34" s="122" t="str">
        <f>IFERROR(IF(B34&lt;&gt;"",IF(A33+$D$4&gt;81,"",IF($D$4+'life table -مفروضات و نرخ ها'!A33&lt;$D$4+'life table -مفروضات و نرخ ها'!$I$5,$D$4+'life table -مفروضات و نرخ ها'!A33,"")),""),"")</f>
        <v/>
      </c>
      <c r="E34" s="122" t="str">
        <f>IF(B34&lt;&gt;"",IF('life table -مفروضات و نرخ ها'!$K$4&lt;&gt; 0,IF($E$4+'life table -مفروضات و نرخ ها'!A33&lt;$E$4+'life table -مفروضات و نرخ ها'!$I$5,$E$4+'life table -مفروضات و نرخ ها'!A33,"")),"")</f>
        <v/>
      </c>
      <c r="F34" s="123"/>
      <c r="G34" s="123">
        <f>IF(A34&lt;&gt;"",IF('life table -مفروضات و نرخ ها'!$I$7&lt;&gt; "يكجا",G33*(1+'life table -مفروضات و نرخ ها'!$I$4),0),0)</f>
        <v>0</v>
      </c>
      <c r="H34" s="123">
        <f>IFERROR(IF(A34&lt;&gt;"",IF('life table -مفروضات و نرخ ها'!$O$11=1,(G34/K34)-(CA34+CB34+CC34),(G34/K34)),0),0)</f>
        <v>0</v>
      </c>
      <c r="I34" s="123" t="str">
        <f t="shared" si="0"/>
        <v/>
      </c>
      <c r="J34" s="123" t="str">
        <f>IF(A34&lt;&gt;"",IF(A34=1,'life table -مفروضات و نرخ ها'!$M$6,0),"")</f>
        <v/>
      </c>
      <c r="K34" s="124">
        <v>1</v>
      </c>
      <c r="L34" s="124" t="str">
        <f t="shared" si="13"/>
        <v/>
      </c>
      <c r="M34" s="124">
        <f t="shared" si="6"/>
        <v>0.28649999999999998</v>
      </c>
      <c r="N34" s="123">
        <f>IF(B34&lt;&gt;"",S34*(VLOOKUP('life table -مفروضات و نرخ ها'!$O$3+A33,'life table -مفروضات و نرخ ها'!$A$3:$D$103,4)*(1/(1+L34)^0.5)),0)</f>
        <v>0</v>
      </c>
      <c r="O34" s="123">
        <f>IFERROR(IF(C34&lt;&gt;"",R34*(VLOOKUP('life table -مفروضات و نرخ ها'!$S$3+A33,'life table -مفروضات و نرخ ها'!$A$3:$D$103,4)*(1/(1+L34)^0.5)),0),"")</f>
        <v>0</v>
      </c>
      <c r="P34" s="123">
        <f>IFERROR(IF(D34&lt;&gt;"",Q34*(VLOOKUP('life table -مفروضات و نرخ ها'!$S$4+A33,'life table -مفروضات و نرخ ها'!$A$3:$D$103,4)*(1/(1+L34)^0.5)),0),"")</f>
        <v>0</v>
      </c>
      <c r="Q34" s="123">
        <f>IF(D34&lt;&gt;"",IF((Q33*(1+'life table -مفروضات و نرخ ها'!$M$4))&gt;='life table -مفروضات و نرخ ها'!$I$10,'life table -مفروضات و نرخ ها'!$I$10,(Q33*(1+'life table -مفروضات و نرخ ها'!$M$4))),0)</f>
        <v>0</v>
      </c>
      <c r="R34" s="123">
        <f>IF(C34&lt;&gt;"",IF((R33*(1+'life table -مفروضات و نرخ ها'!$M$4))&gt;='life table -مفروضات و نرخ ها'!$I$10,'life table -مفروضات و نرخ ها'!$I$10,(R33*(1+'life table -مفروضات و نرخ ها'!$M$4))),0)</f>
        <v>0</v>
      </c>
      <c r="S34" s="123">
        <f>IF(A34&lt;&gt;"",IF((S33*(1+'life table -مفروضات و نرخ ها'!$M$4))&gt;='life table -مفروضات و نرخ ها'!$I$10,'life table -مفروضات و نرخ ها'!$I$10,(S33*(1+'life table -مفروضات و نرخ ها'!$M$4))),0)</f>
        <v>0</v>
      </c>
      <c r="T34" s="123">
        <f>IF(A34&lt;&gt;"",IF(S34*'ورود اطلاعات'!$D$7&lt;='life table -مفروضات و نرخ ها'!$M$10,S34*'ورود اطلاعات'!$D$7,'life table -مفروضات و نرخ ها'!$M$10),0)</f>
        <v>0</v>
      </c>
      <c r="U34" s="123">
        <f>IF(A34&lt;&gt;"",IF(R34*'ورود اطلاعات'!$F$7&lt;='life table -مفروضات و نرخ ها'!$M$10,R34*'ورود اطلاعات'!$F$7,'life table -مفروضات و نرخ ها'!$M$10),0)</f>
        <v>0</v>
      </c>
      <c r="V34" s="123">
        <f>IF(A34&lt;&gt;"",IF(Q34*'ورود اطلاعات'!$H$7&lt;='life table -مفروضات و نرخ ها'!$M$10,Q34*'ورود اطلاعات'!$H$7,'life table -مفروضات و نرخ ها'!$M$10),0)</f>
        <v>0</v>
      </c>
      <c r="W34" s="123" t="str">
        <f>IF(A34&lt;&gt;"",IF(W33*(1+'life table -مفروضات و نرخ ها'!$M$4)&lt;'life table -مفروضات و نرخ ها'!$I$11,W33*(1+'life table -مفروضات و نرخ ها'!$M$4),'life table -مفروضات و نرخ ها'!$I$11),"")</f>
        <v/>
      </c>
      <c r="X34" s="123">
        <f>IF(C34&lt;&gt;"",IF(X33*(1+'life table -مفروضات و نرخ ها'!$M$4)&lt;'life table -مفروضات و نرخ ها'!$I$11,X33*(1+'life table -مفروضات و نرخ ها'!$M$4),'life table -مفروضات و نرخ ها'!$I$11),0)</f>
        <v>0</v>
      </c>
      <c r="Y34" s="123">
        <f>IF(D34&lt;&gt;"",IF(Y33*(1+'life table -مفروضات و نرخ ها'!$M$4)&lt;'life table -مفروضات و نرخ ها'!$I$11,Y33*(1+'life table -مفروضات و نرخ ها'!$M$4),'life table -مفروضات و نرخ ها'!$I$11),0)</f>
        <v>0</v>
      </c>
      <c r="Z34" s="123">
        <f>IF(A34&lt;&gt;"",IF(Z33*(1+'life table -مفروضات و نرخ ها'!$M$4)&lt;'life table -مفروضات و نرخ ها'!$M$11,Z33*(1+'life table -مفروضات و نرخ ها'!$M$4),'life table -مفروضات و نرخ ها'!$M$11),0)</f>
        <v>0</v>
      </c>
      <c r="AA34" s="123">
        <f>IF(C34&lt;&gt;"",IF(AA33*(1+'life table -مفروضات و نرخ ها'!$M$4)&lt;'life table -مفروضات و نرخ ها'!$M$11,AA33*(1+'life table -مفروضات و نرخ ها'!$M$4),'life table -مفروضات و نرخ ها'!$M$11),0)</f>
        <v>0</v>
      </c>
      <c r="AB34" s="123">
        <f>IF(D34&lt;&gt;"",IF(AB33*(1+'life table -مفروضات و نرخ ها'!$M$4)&lt;'life table -مفروضات و نرخ ها'!$M$11,AB33*(1+'life table -مفروضات و نرخ ها'!$M$4),'life table -مفروضات و نرخ ها'!$M$11),0)</f>
        <v>0</v>
      </c>
      <c r="AC34" s="123">
        <f>IF(B34&gt;60,0,IF('ورود اطلاعات'!$D$14="ندارد",0,MIN(S34*'ورود اطلاعات'!$D$14,'life table -مفروضات و نرخ ها'!$O$10)))</f>
        <v>0</v>
      </c>
      <c r="AD34" s="123">
        <f>IF(C34&gt;60,0,IF('ورود اطلاعات'!$F$14="ندارد",0,MIN(R34*'ورود اطلاعات'!$F$14,'life table -مفروضات و نرخ ها'!$O$10)))</f>
        <v>0</v>
      </c>
      <c r="AE34" s="123">
        <f>IF(D34&gt;60,0,IF('ورود اطلاعات'!$H$14="ندارد",0,MIN(Q34*'ورود اطلاعات'!$H$14,'life table -مفروضات و نرخ ها'!$O$10)))</f>
        <v>0</v>
      </c>
      <c r="AF34" s="123">
        <f>IFERROR(IF(A34&lt;&gt;"",IF(AND('ورود اطلاعات'!$D$21="بیمه گذار",18&lt;=E34,E34&lt;=60),(AF33*AN33-AK33),IF(AND('ورود اطلاعات'!$D$21="بیمه شده اصلی",18&lt;=B34,B34&lt;=60),(AF33*AN33-AK33),0)),0),0)</f>
        <v>0</v>
      </c>
      <c r="AG34" s="123">
        <f t="shared" si="7"/>
        <v>0</v>
      </c>
      <c r="AH34" s="123">
        <f>IF(A34&lt;&gt;"",IF(AND('ورود اطلاعات'!$D$21="بیمه گذار",18&lt;=E34,E34&lt;=60),(AH33*AN33-AJ33),IF(AND('ورود اطلاعات'!$D$21="بیمه شده اصلی",18&lt;=B34,B34&lt;=60),(AH33*AN33-AJ33),0)),0)</f>
        <v>0</v>
      </c>
      <c r="AI34" s="123">
        <f t="shared" si="8"/>
        <v>0</v>
      </c>
      <c r="AJ34" s="123">
        <f>IFERROR(IF(A34&lt;&gt;"",IF('life table -مفروضات و نرخ ها'!$O$6="دارد",IF('life table -مفروضات و نرخ ها'!$O$11=0,IF(AND('life table -مفروضات و نرخ ها'!$K$5="خیر",'ورود اطلاعات'!$D$21="بیمه گذار"),(G35+AZ35+BA35+BB35+BC35+BD35+BE35+BF35+BG35+BH35+BI35+BP35+BQ35+BR35),IF(AND('life table -مفروضات و نرخ ها'!$K$5="خیر",'ورود اطلاعات'!$D$21="بیمه شده اصلی"),(G35+CB35+CC35),0)),0),0),0),0)</f>
        <v>0</v>
      </c>
      <c r="AK34" s="123">
        <f>IF(A34&lt;&gt;"",IF('life table -مفروضات و نرخ ها'!$O$6="دارد",IF('ورود اطلاعات'!$B$9=1,IF('ورود اطلاعات'!$B$11="خیر",G35,0),0),0),0)</f>
        <v>0</v>
      </c>
      <c r="AL34" s="123">
        <f>IF(A34&lt;&gt;"",IF('life table -مفروضات و نرخ ها'!$O$6="دارد",IF('life table -مفروضات و نرخ ها'!$O$11=1,IF('life table -مفروضات و نرخ ها'!$K$5="بلی",G35,0),0),0),0)</f>
        <v>0</v>
      </c>
      <c r="AM34" s="123" t="str">
        <f>IFERROR(IF(A34&lt;&gt;"",IF('life table -مفروضات و نرخ ها'!$O$6="دارد",IF('life table -مفروضات و نرخ ها'!$O$11=0,IF('life table -مفروضات و نرخ ها'!$K$5="بلی",(G35+CB35+CC35),0),0),0),""),0)</f>
        <v/>
      </c>
      <c r="AN34" s="124" t="str">
        <f t="shared" si="1"/>
        <v/>
      </c>
      <c r="AO34" s="124" t="str">
        <f t="shared" si="2"/>
        <v/>
      </c>
      <c r="AP34" s="124" t="str">
        <f>IF(A34&lt;&gt;"",PRODUCT($AO$4:AO34),"")</f>
        <v/>
      </c>
      <c r="AQ34" s="123">
        <f>کارمزد!N34</f>
        <v>0</v>
      </c>
      <c r="AR34" s="123">
        <f>IF(A34&lt;6,('life table -مفروضات و نرخ ها'!$Q$4/5)*$S$4,0)</f>
        <v>0</v>
      </c>
      <c r="AS34" s="123" t="str">
        <f>IFERROR(IF(A34&lt;&gt;"",'life table -مفروضات و نرخ ها'!$Q$6*H34,""),"")</f>
        <v/>
      </c>
      <c r="AT34" s="123" t="str">
        <f>IF(A34&lt;&gt;"",'life table -مفروضات و نرخ ها'!$Q$7*H34,"")</f>
        <v/>
      </c>
      <c r="AU34" s="123">
        <f t="shared" si="3"/>
        <v>0</v>
      </c>
      <c r="AV34" s="125">
        <f>IF(A34&lt;&gt;"",(('life table -مفروضات و نرخ ها'!$M$5*(((AN34)^(1/'life table -مفروضات و نرخ ها'!$M$5))-1))/((1-AO34)*((AN34)^(1/'life table -مفروضات و نرخ ها'!$M$5)))-1),0)</f>
        <v>0</v>
      </c>
      <c r="AW34" s="123" t="str">
        <f>IF(A34&lt;&gt;"",N34*'life table -مفروضات و نرخ ها'!$O$4,"")</f>
        <v/>
      </c>
      <c r="AX34" s="123" t="str">
        <f>IF(A34&lt;&gt;"",O34*'life table -مفروضات و نرخ ها'!$U$3,"")</f>
        <v/>
      </c>
      <c r="AY34" s="123" t="str">
        <f>IF(A34&lt;&gt;"",P34*'life table -مفروضات و نرخ ها'!$U$4,"")</f>
        <v/>
      </c>
      <c r="AZ34" s="123" t="str">
        <f>IFERROR(IF(A34&lt;&gt;"",IF('life table -مفروضات و نرخ ها'!$O$8=1,('life table -مفروضات و نرخ ها'!$Y$3*T34),IF('life table -مفروضات و نرخ ها'!$O$8=2,('life table -مفروضات و نرخ ها'!$Y$4*T34),IF('life table -مفروضات و نرخ ها'!$O$8=3,('life table -مفروضات و نرخ ها'!$Y$5*T34),IF('life table -مفروضات و نرخ ها'!$O$8=4,('life table -مفروضات و نرخ ها'!$Y$6*T34),('life table -مفروضات و نرخ ها'!$Y$7*T34))))),""),"")</f>
        <v/>
      </c>
      <c r="BA34" s="123" t="str">
        <f>IFERROR(IF(A34&lt;&gt;"",IF('life table -مفروضات و نرخ ها'!$S$10=1,('life table -مفروضات و نرخ ها'!$Y$3*U34),IF('life table -مفروضات و نرخ ها'!$S$10=2,('life table -مفروضات و نرخ ها'!$Y$4*U34),IF('life table -مفروضات و نرخ ها'!$S$10=3,('life table -مفروضات و نرخ ها'!$Y$5*U34),IF('life table -مفروضات و نرخ ها'!$S$10=4,('life table -مفروضات و نرخ ها'!$Y$6*U34),('life table -مفروضات و نرخ ها'!$Y$7*U34))))),""),"")</f>
        <v/>
      </c>
      <c r="BB34" s="123" t="str">
        <f>IFERROR(IF(A34&lt;&gt;"",IF('life table -مفروضات و نرخ ها'!$S$11=1,('life table -مفروضات و نرخ ها'!$Y$3*V34),IF('life table -مفروضات و نرخ ها'!$S$11=2,('life table -مفروضات و نرخ ها'!$Y$4*V34),IF('life table -مفروضات و نرخ ها'!$S$11=3,('life table -مفروضات و نرخ ها'!$Y$5*V34),IF('life table -مفروضات و نرخ ها'!$S$11=4,('life table -مفروضات و نرخ ها'!$Y$6*V34),('life table -مفروضات و نرخ ها'!$Y$7*V34))))),""),"")</f>
        <v/>
      </c>
      <c r="BC34" s="123" t="str">
        <f>IFERROR(IF(A34&lt;&gt;"",IF('life table -مفروضات و نرخ ها'!$O$8=1,('life table -مفروضات و نرخ ها'!$Z$3*W34),IF('life table -مفروضات و نرخ ها'!$O$8=2,('life table -مفروضات و نرخ ها'!$Z$4*W34),IF('life table -مفروضات و نرخ ها'!$O$8=3,('life table -مفروضات و نرخ ها'!$Z$5*W34),IF('life table -مفروضات و نرخ ها'!$O$8=4,('life table -مفروضات و نرخ ها'!$Z$6*W34),('life table -مفروضات و نرخ ها'!$Z$7*W34))))),""),"")</f>
        <v/>
      </c>
      <c r="BD34" s="123" t="str">
        <f>IFERROR(IF(A34&lt;&gt;"",IF('life table -مفروضات و نرخ ها'!$S$10=1,('life table -مفروضات و نرخ ها'!$Z$3*X34),IF('life table -مفروضات و نرخ ها'!$S$10=2,('life table -مفروضات و نرخ ها'!$Z$4*X34),IF('life table -مفروضات و نرخ ها'!$S$10=3,('life table -مفروضات و نرخ ها'!$Z$5*X34),IF('life table -مفروضات و نرخ ها'!$S$10=4,('life table -مفروضات و نرخ ها'!$Z$6*X34),('life table -مفروضات و نرخ ها'!$Z$7*X34))))),""),"")</f>
        <v/>
      </c>
      <c r="BE34" s="123" t="str">
        <f>IFERROR(IF(A34&lt;&gt;"",IF('life table -مفروضات و نرخ ها'!$S$11=1,('life table -مفروضات و نرخ ها'!$Z$3*Y34),IF('life table -مفروضات و نرخ ها'!$S$11=2,('life table -مفروضات و نرخ ها'!$Z$4*Y34),IF('life table -مفروضات و نرخ ها'!$S$11=3,('life table -مفروضات و نرخ ها'!$Z$5*Y34),IF('life table -مفروضات و نرخ ها'!$S$11=4,('life table -مفروضات و نرخ ها'!$Z$6*Y34),('life table -مفروضات و نرخ ها'!$Z$7*Y34))))),""),"")</f>
        <v/>
      </c>
      <c r="BF34" s="123" t="str">
        <f>IFERROR(IF(A34&lt;&gt;"",IF('life table -مفروضات و نرخ ها'!$O$8=1,('life table -مفروضات و نرخ ها'!$AA$3*Z34),IF('life table -مفروضات و نرخ ها'!$O$8=2,('life table -مفروضات و نرخ ها'!$AA$4*Z34),IF('life table -مفروضات و نرخ ها'!$O$8=3,('life table -مفروضات و نرخ ها'!$AA$5*Z34),IF('life table -مفروضات و نرخ ها'!$O$8=4,('life table -مفروضات و نرخ ها'!$AA$6*Z34),('life table -مفروضات و نرخ ها'!$AA$7*Z34))))),""),"")</f>
        <v/>
      </c>
      <c r="BG34" s="123" t="str">
        <f>IFERROR(IF(A34&lt;&gt;"",IF('life table -مفروضات و نرخ ها'!$S$10=1,('life table -مفروضات و نرخ ها'!$AA$3*AA34),IF('life table -مفروضات و نرخ ها'!$S$10=2,('life table -مفروضات و نرخ ها'!$AA$4*AA34),IF('life table -مفروضات و نرخ ها'!$S$10=3,('life table -مفروضات و نرخ ها'!$AA$5*AA34),IF('life table -مفروضات و نرخ ها'!$S$10=4,('life table -مفروضات و نرخ ها'!$AA$6*AA34),('life table -مفروضات و نرخ ها'!$AA$7*AA34))))),""),"")</f>
        <v/>
      </c>
      <c r="BH34" s="123" t="str">
        <f>IFERROR(IF(B34&lt;&gt;"",IF('life table -مفروضات و نرخ ها'!$S$11=1,('life table -مفروضات و نرخ ها'!$AA$3*AB34),IF('life table -مفروضات و نرخ ها'!$S$11=2,('life table -مفروضات و نرخ ها'!$AA$4*AB34),IF('life table -مفروضات و نرخ ها'!$S$11=3,('life table -مفروضات و نرخ ها'!$AA$5*AB34),IF('life table -مفروضات و نرخ ها'!$S$11=4,('life table -مفروضات و نرخ ها'!$AA$6*AB34),('life table -مفروضات و نرخ ها'!$AA$7*AB34))))),""),"")</f>
        <v/>
      </c>
      <c r="BI34" s="123" t="str">
        <f>IF(A34&lt;&gt;"",(T34*'life table -مفروضات و نرخ ها'!$Y$3+W34*'life table -مفروضات و نرخ ها'!$Z$3+Z34*'life table -مفروضات و نرخ ها'!$AA$3)*'ورود اطلاعات'!$D$22+(U34*'life table -مفروضات و نرخ ها'!$Y$3+X34*'life table -مفروضات و نرخ ها'!$Z$3+AA34*'life table -مفروضات و نرخ ها'!$AA$3)*'ورود اطلاعات'!$F$17+(V34*'life table -مفروضات و نرخ ها'!$Y$3+Y34*'life table -مفروضات و نرخ ها'!$Z$3+AB34*'life table -مفروضات و نرخ ها'!$AA$3)*('ورود اطلاعات'!$H$17),"")</f>
        <v/>
      </c>
      <c r="BJ34" s="123">
        <f>IFERROR(IF($B$4+A34='ورود اطلاعات'!$B$8+محاسبات!$B$4,0,IF('ورود اطلاعات'!$B$11="بلی",IF(AND(B34&lt;18,B34&gt;60),0,IF(AND('ورود اطلاعات'!$D$20="دارد",'ورود اطلاعات'!$B$9=0),(G34+AZ34+BA34+BB34+BC34+BD34+BE34+BF34+BG34+BH34+BP34+BQ34+BR34+BI34)/K34)*VLOOKUP(B34,'life table -مفروضات و نرخ ها'!AF:AG,2,0))*(1+'ورود اطلاعات'!$D$22+'ورود اطلاعات'!$D$5),0)),0)</f>
        <v>0</v>
      </c>
      <c r="BK34" s="123">
        <f>IFERROR(IF($B$4+A34='ورود اطلاعات'!$B$8+محاسبات!$B$4,0,IF('ورود اطلاعات'!$B$11="بلی",IF(AND(B34&lt;18,B34&gt;60),0,IF(AND('ورود اطلاعات'!$D$20="دارد",'ورود اطلاعات'!$B$9=1),(G34)/K34)*VLOOKUP(B34,'life table -مفروضات و نرخ ها'!AF:AG,2,0))*(1+'ورود اطلاعات'!$D$22+'ورود اطلاعات'!$D$5),0)),0)</f>
        <v>0</v>
      </c>
      <c r="BL34" s="123">
        <f>IFERROR(IF($E$4+A34='ورود اطلاعات'!$B$8+محاسبات!$E$4,0,IF('ورود اطلاعات'!$B$9=0,IF('ورود اطلاعات'!$B$11="خیر",IF('ورود اطلاعات'!$D$20="دارد",IF('ورود اطلاعات'!$D$21="بیمه گذار",IF(AND(E34&lt;18,E34&gt;60),0,(((G34+AZ34+BA34+BB34+BC34+BD34+BE34+BF34+BG34+BH34+BP34+BQ34+BR34+BI34)/K34)*VLOOKUP(E34,'life table -مفروضات و نرخ ها'!AF:AG,2,0)*(1+'ورود اطلاعات'!$D$24+'ورود اطلاعات'!$D$23))),0),0),0),0)),0)</f>
        <v>0</v>
      </c>
      <c r="BM34" s="123">
        <f>IFERROR(IF($B$4+A34='ورود اطلاعات'!$B$8+$B$4,0,IF('ورود اطلاعات'!$B$9=0,IF('ورود اطلاعات'!$B$11="خیر",IF('ورود اطلاعات'!$D$20="دارد",IF('ورود اطلاعات'!$D$21="بیمه شده اصلی",IF(AND(B34&lt;18,B34&gt;60),0,(((G34+AZ34+BA34+BB34+BC34+BD34+BE34+BF34+BG34+BH34+BP34+BQ34+BR34+BI34)/K34)*VLOOKUP(B34,'life table -مفروضات و نرخ ها'!AF:AG,2,0)*(1+'ورود اطلاعات'!$D$22+'ورود اطلاعات'!$D$5))),0),0),0),0)),0)</f>
        <v>0</v>
      </c>
      <c r="BN34" s="123">
        <f>IFERROR(IF($E$4+A34='ورود اطلاعات'!$B$8+$E$4,0,IF('ورود اطلاعات'!$B$9=1,IF('ورود اطلاعات'!$B$11="خیر",IF('ورود اطلاعات'!$D$20="دارد",IF('ورود اطلاعات'!$D$21="بیمه گذار",IF(AND(E34&lt;18,E34&gt;60),0,((G34/K34)*VLOOKUP(E34,'life table -مفروضات و نرخ ها'!AF:AG,2,0)*(1+'ورود اطلاعات'!$D$24+'ورود اطلاعات'!$D$23))),0),0),0))),0)</f>
        <v>0</v>
      </c>
      <c r="BO34" s="123">
        <f>IFERROR(IF($B$4+A34='ورود اطلاعات'!$B$8+$B$4,0,IF('ورود اطلاعات'!$B$9=1,IF('ورود اطلاعات'!$B$11="خیر",IF('ورود اطلاعات'!$D$20="دارد",IF('ورود اطلاعات'!$D$21="بیمه شده اصلی",IF(AND(B34&lt;18,B34&gt;60),0,((G34/K34)*VLOOKUP(B34,'life table -مفروضات و نرخ ها'!AF:AG,2,0)*(1+'ورود اطلاعات'!$D$22+'ورود اطلاعات'!$D$5))),0),0),0),0)),0)</f>
        <v>0</v>
      </c>
      <c r="BP34" s="123">
        <f>IFERROR(IF('ورود اطلاعات'!$D$16=5,(VLOOKUP(محاسبات!B34,'life table -مفروضات و نرخ ها'!AC:AD,2,0)*محاسبات!AC34)/1000000,(VLOOKUP(محاسبات!B34,'life table -مفروضات و نرخ ها'!AC:AE,3,0)*محاسبات!AC34)/1000000)*(1+'ورود اطلاعات'!$D$5),0)</f>
        <v>0</v>
      </c>
      <c r="BQ34" s="123">
        <f>IFERROR(IF('ورود اطلاعات'!$F$16=5,(VLOOKUP(C34,'life table -مفروضات و نرخ ها'!AC:AD,2,0)*AD34)/1000000,(VLOOKUP(C34,'life table -مفروضات و نرخ ها'!AC:AE,3,0)*محاسبات!AD34)/1000000)*(1+'ورود اطلاعات'!$F$5),0)</f>
        <v>0</v>
      </c>
      <c r="BR34" s="123">
        <f>IFERROR(IF('ورود اطلاعات'!$H$16=5,(VLOOKUP(D34,'life table -مفروضات و نرخ ها'!AC:AD,2,0)*AE34)/1000000,(VLOOKUP(D34,'life table -مفروضات و نرخ ها'!AC:AE,3,0)*AE34)/1000000)*(1+'ورود اطلاعات'!$H$5),0)</f>
        <v>0</v>
      </c>
      <c r="BS34" s="123" t="b">
        <f>IF(A34&lt;&gt;"",IF('ورود اطلاعات'!$B$9=1,IF('ورود اطلاعات'!$B$11="بلی",IF(AND(18&lt;=B34,B34&lt;=60),AG34*(VLOOKUP('life table -مفروضات و نرخ ها'!$O$3+A33,'life table -مفروضات و نرخ ها'!$A$3:$D$103,4,0))*(1+'ورود اطلاعات'!$D$5),0),0),0))</f>
        <v>0</v>
      </c>
      <c r="BT34" s="123" t="b">
        <f>IFERROR(IF(A34&lt;&gt;"",IF('ورود اطلاعات'!$B$9=1,IF('ورود اطلاعات'!$B$11="خیر",IF('ورود اطلاعات'!$D$21="بیمه شده اصلی",(محاسبات!AF34*VLOOKUP(محاسبات!B34,'life table -مفروضات و نرخ ها'!A:D,4,0)*(1+'ورود اطلاعات'!$D$5)),IF('ورود اطلاعات'!$D$21="بیمه گذار",(محاسبات!AF34*VLOOKUP(محاسبات!E34,'life table -مفروضات و نرخ ها'!A:D,4,0)*(1+'ورود اطلاعات'!$D$23)),0))))),0)</f>
        <v>0</v>
      </c>
      <c r="BU34" s="123" t="b">
        <f>IFERROR(IF(A34&lt;&gt;"",IF('ورود اطلاعات'!$B$9=0,IF('ورود اطلاعات'!$B$11="خیر",IF('ورود اطلاعات'!$D$21="بیمه شده اصلی",(محاسبات!AH34*VLOOKUP(محاسبات!B34,'life table -مفروضات و نرخ ها'!A:D,4,0)*(1+'ورود اطلاعات'!$D$5)),IF('ورود اطلاعات'!$D$21="بیمه گذار",(محاسبات!AH34*VLOOKUP(محاسبات!E34,'life table -مفروضات و نرخ ها'!A:D,4,0)*(1+'ورود اطلاعات'!$D$23)),0))))),0)</f>
        <v>0</v>
      </c>
      <c r="BV34" s="123" t="b">
        <f>IF(A34&lt;&gt;"",IF('ورود اطلاعات'!$B$9=0,IF('ورود اطلاعات'!$B$11="بلی",IF(AND(18&lt;=B34,B34&lt;=60),AI34*(VLOOKUP('life table -مفروضات و نرخ ها'!$O$3+A33,'life table -مفروضات و نرخ ها'!$A$3:$D$103,4,0))*(1+'ورود اطلاعات'!$D$5),0),0),0))</f>
        <v>0</v>
      </c>
      <c r="BW34" s="123" t="str">
        <f>IFERROR(IF(A34&lt;&gt;"",'life table -مفروضات و نرخ ها'!$Q$11*BK34,""),0)</f>
        <v/>
      </c>
      <c r="BX34" s="123" t="str">
        <f>IFERROR(IF(A34&lt;&gt;"",'life table -مفروضات و نرخ ها'!$Q$11*(BO34+BN34),""),0)</f>
        <v/>
      </c>
      <c r="BY34" s="123">
        <f>IFERROR(IF(A34&lt;&gt;"",BJ34*'life table -مفروضات و نرخ ها'!$Q$11,0),"")</f>
        <v>0</v>
      </c>
      <c r="BZ34" s="123">
        <f>IFERROR(IF(A34&lt;&gt;"",(BM34+BL34)*'life table -مفروضات و نرخ ها'!$Q$11,0),0)</f>
        <v>0</v>
      </c>
      <c r="CA34" s="123">
        <f>IF(A34&lt;&gt;"",AZ34+BC34+BF34+BJ34+BK34+BL34+BM34+BN34+BO34+BP34+BS34+BT34+BU34+BV34+BW34+BX34+BY34+BZ34+'ورود اطلاعات'!$D$22*(محاسبات!T34*'life table -مفروضات و نرخ ها'!$Y$3+محاسبات!W34*'life table -مفروضات و نرخ ها'!$Z$3+محاسبات!Z34*'life table -مفروضات و نرخ ها'!$AA$3),0)</f>
        <v>0</v>
      </c>
      <c r="CB34" s="123">
        <f>IF(A34&lt;&gt;"",BA34+BD34+BG34+BQ34+'ورود اطلاعات'!$F$17*(محاسبات!U34*'life table -مفروضات و نرخ ها'!$Y$3+محاسبات!X34*'life table -مفروضات و نرخ ها'!$Z$3+محاسبات!AA34*'life table -مفروضات و نرخ ها'!$AA$3),0)</f>
        <v>0</v>
      </c>
      <c r="CC34" s="123" t="str">
        <f>IF(A34&lt;&gt;"",BB34+BE34+BH34+BR34+'ورود اطلاعات'!$H$17*(محاسبات!V34*'life table -مفروضات و نرخ ها'!$Y$3+محاسبات!Y34*'life table -مفروضات و نرخ ها'!$Z$3+محاسبات!AB34*'life table -مفروضات و نرخ ها'!$AA$3),"")</f>
        <v/>
      </c>
      <c r="CD34" s="123" t="str">
        <f>IF(B34&lt;&gt;"",'life table -مفروضات و نرخ ها'!$Q$8*(N34+P34+O34+AQ34+AR34+AS34+AT34+AW34+AX34+AY34+AZ34+BA34+BL34+BN34+BO34+BB34+BC34+BD34+BE34+BF34+BG34+BH34+BP34+BQ34+BR34+BJ34+BK34+BM34+BS34+BT34+BU34+BV34+BW34+BX34+BY34+BZ34+AU34),"")</f>
        <v/>
      </c>
      <c r="CE34" s="123" t="str">
        <f>IF(B34&lt;&gt;"",'life table -مفروضات و نرخ ها'!$Q$9*(N34+P34+O34+AQ34+AR34+AS34+AT34+AW34+AX34+AY34+AZ34+BA34+BL34+BN34+BO34+BB34+BC34+BD34+BE34+BF34+BG34+BH34+BP34+BQ34+BR34+BJ34+BK34+BM34+BS34+BT34+BU34+BV34+BW34+BX34+BY34+BZ34+AU34),"")</f>
        <v/>
      </c>
      <c r="CF34" s="123" t="str">
        <f>IF(A34&lt;&gt;"",(CF33*(1+L34)+(I34/'life table -مفروضات و نرخ ها'!$M$5)*L34*((1+L34)^(1/'life table -مفروضات و نرخ ها'!$M$5))/(((1+L34)^(1/'life table -مفروضات و نرخ ها'!$M$5))-1)),"")</f>
        <v/>
      </c>
      <c r="CG34" s="123" t="str">
        <f t="shared" si="14"/>
        <v/>
      </c>
      <c r="CH34" s="123" t="str">
        <f t="shared" si="11"/>
        <v/>
      </c>
      <c r="CI34" s="123" t="str">
        <f t="shared" si="12"/>
        <v/>
      </c>
      <c r="CJ34" s="123" t="str">
        <f t="shared" si="4"/>
        <v/>
      </c>
      <c r="CK34" s="121">
        <f>'ورود اطلاعات'!$D$19*محاسبات!G33</f>
        <v>0</v>
      </c>
      <c r="CL34" s="126">
        <f t="shared" si="5"/>
        <v>0</v>
      </c>
      <c r="CM34" s="123" t="str">
        <f>IF(A34&lt;&gt;"",(CM33*(1+$CO$1)+(I34/'life table -مفروضات و نرخ ها'!$M$5)*$CO$1*((1+$CO$1)^(1/'life table -مفروضات و نرخ ها'!$M$5))/(((1+$CO$1)^(1/'life table -مفروضات و نرخ ها'!$M$5))-1)),"")</f>
        <v/>
      </c>
      <c r="CN34" s="123" t="str">
        <f t="shared" si="9"/>
        <v/>
      </c>
    </row>
    <row r="35" spans="1:92" ht="19.5" x14ac:dyDescent="0.25">
      <c r="A35" s="95" t="str">
        <f t="shared" si="10"/>
        <v/>
      </c>
      <c r="B35" s="122" t="str">
        <f>IFERROR(IF(A34+$B$4&gt;81,"",IF($B$4+'life table -مفروضات و نرخ ها'!A34&lt;$B$4+'life table -مفروضات و نرخ ها'!$I$5,$B$4+'life table -مفروضات و نرخ ها'!A34,"")),"")</f>
        <v/>
      </c>
      <c r="C35" s="122" t="str">
        <f>IFERROR(IF(B35&lt;&gt;"",IF(A34+$C$4&gt;81,"",IF($C$4+'life table -مفروضات و نرخ ها'!A34&lt;$C$4+'life table -مفروضات و نرخ ها'!$I$5,$C$4+'life table -مفروضات و نرخ ها'!A34,"")),""),"")</f>
        <v/>
      </c>
      <c r="D35" s="122" t="str">
        <f>IFERROR(IF(B35&lt;&gt;"",IF(A34+$D$4&gt;81,"",IF($D$4+'life table -مفروضات و نرخ ها'!A34&lt;$D$4+'life table -مفروضات و نرخ ها'!$I$5,$D$4+'life table -مفروضات و نرخ ها'!A34,"")),""),"")</f>
        <v/>
      </c>
      <c r="E35" s="122" t="str">
        <f>IF(B35&lt;&gt;"",IF('life table -مفروضات و نرخ ها'!$K$4&lt;&gt; 0,IF($E$4+'life table -مفروضات و نرخ ها'!A34&lt;$E$4+'life table -مفروضات و نرخ ها'!$I$5,$E$4+'life table -مفروضات و نرخ ها'!A34,"")),"")</f>
        <v/>
      </c>
      <c r="G35" s="123">
        <f>IF(A35&lt;&gt;"",IF('life table -مفروضات و نرخ ها'!$I$7&lt;&gt; "يكجا",G34*(1+'life table -مفروضات و نرخ ها'!$I$4),0),0)</f>
        <v>0</v>
      </c>
      <c r="H35" s="123">
        <f>IFERROR(IF(A35&lt;&gt;"",IF('life table -مفروضات و نرخ ها'!$O$11=1,(G35/K35)-(CA35+CB35+CC35),(G35/K35)),0),0)</f>
        <v>0</v>
      </c>
      <c r="I35" s="123" t="str">
        <f t="shared" si="0"/>
        <v/>
      </c>
      <c r="J35" s="123" t="str">
        <f>IF(A35&lt;&gt;"",IF(A35=1,'life table -مفروضات و نرخ ها'!$M$6,0),"")</f>
        <v/>
      </c>
      <c r="K35" s="124">
        <v>1</v>
      </c>
      <c r="L35" s="124" t="str">
        <f t="shared" si="13"/>
        <v/>
      </c>
      <c r="M35" s="124">
        <f t="shared" si="6"/>
        <v>0.28649999999999998</v>
      </c>
      <c r="N35" s="123">
        <f>IF(B35&lt;&gt;"",S35*(VLOOKUP('life table -مفروضات و نرخ ها'!$O$3+A34,'life table -مفروضات و نرخ ها'!$A$3:$D$103,4)*(1/(1+L35)^0.5)),0)</f>
        <v>0</v>
      </c>
      <c r="O35" s="123">
        <f>IFERROR(IF(C35&lt;&gt;"",R35*(VLOOKUP('life table -مفروضات و نرخ ها'!$S$3+A34,'life table -مفروضات و نرخ ها'!$A$3:$D$103,4)*(1/(1+L35)^0.5)),0),"")</f>
        <v>0</v>
      </c>
      <c r="P35" s="123">
        <f>IFERROR(IF(D35&lt;&gt;"",Q35*(VLOOKUP('life table -مفروضات و نرخ ها'!$S$4+A34,'life table -مفروضات و نرخ ها'!$A$3:$D$103,4)*(1/(1+L35)^0.5)),0),"")</f>
        <v>0</v>
      </c>
      <c r="Q35" s="123">
        <f>IF(D35&lt;&gt;"",IF((Q34*(1+'life table -مفروضات و نرخ ها'!$M$4))&gt;='life table -مفروضات و نرخ ها'!$I$10,'life table -مفروضات و نرخ ها'!$I$10,(Q34*(1+'life table -مفروضات و نرخ ها'!$M$4))),0)</f>
        <v>0</v>
      </c>
      <c r="R35" s="123">
        <f>IF(C35&lt;&gt;"",IF((R34*(1+'life table -مفروضات و نرخ ها'!$M$4))&gt;='life table -مفروضات و نرخ ها'!$I$10,'life table -مفروضات و نرخ ها'!$I$10,(R34*(1+'life table -مفروضات و نرخ ها'!$M$4))),0)</f>
        <v>0</v>
      </c>
      <c r="S35" s="123">
        <f>IF(A35&lt;&gt;"",IF((S34*(1+'life table -مفروضات و نرخ ها'!$M$4))&gt;='life table -مفروضات و نرخ ها'!$I$10,'life table -مفروضات و نرخ ها'!$I$10,(S34*(1+'life table -مفروضات و نرخ ها'!$M$4))),0)</f>
        <v>0</v>
      </c>
      <c r="T35" s="123">
        <f>IF(A35&lt;&gt;"",IF(S35*'ورود اطلاعات'!$D$7&lt;='life table -مفروضات و نرخ ها'!$M$10,S35*'ورود اطلاعات'!$D$7,'life table -مفروضات و نرخ ها'!$M$10),0)</f>
        <v>0</v>
      </c>
      <c r="U35" s="123">
        <f>IF(A35&lt;&gt;"",IF(R35*'ورود اطلاعات'!$F$7&lt;='life table -مفروضات و نرخ ها'!$M$10,R35*'ورود اطلاعات'!$F$7,'life table -مفروضات و نرخ ها'!$M$10),0)</f>
        <v>0</v>
      </c>
      <c r="V35" s="123">
        <f>IF(A35&lt;&gt;"",IF(Q35*'ورود اطلاعات'!$H$7&lt;='life table -مفروضات و نرخ ها'!$M$10,Q35*'ورود اطلاعات'!$H$7,'life table -مفروضات و نرخ ها'!$M$10),0)</f>
        <v>0</v>
      </c>
      <c r="W35" s="123" t="str">
        <f>IF(A35&lt;&gt;"",IF(W34*(1+'life table -مفروضات و نرخ ها'!$M$4)&lt;'life table -مفروضات و نرخ ها'!$I$11,W34*(1+'life table -مفروضات و نرخ ها'!$M$4),'life table -مفروضات و نرخ ها'!$I$11),"")</f>
        <v/>
      </c>
      <c r="X35" s="123">
        <f>IF(C35&lt;&gt;"",IF(X34*(1+'life table -مفروضات و نرخ ها'!$M$4)&lt;'life table -مفروضات و نرخ ها'!$I$11,X34*(1+'life table -مفروضات و نرخ ها'!$M$4),'life table -مفروضات و نرخ ها'!$I$11),0)</f>
        <v>0</v>
      </c>
      <c r="Y35" s="123">
        <f>IF(D35&lt;&gt;"",IF(Y34*(1+'life table -مفروضات و نرخ ها'!$M$4)&lt;'life table -مفروضات و نرخ ها'!$I$11,Y34*(1+'life table -مفروضات و نرخ ها'!$M$4),'life table -مفروضات و نرخ ها'!$I$11),0)</f>
        <v>0</v>
      </c>
      <c r="Z35" s="123">
        <f>IF(A35&lt;&gt;"",IF(Z34*(1+'life table -مفروضات و نرخ ها'!$M$4)&lt;'life table -مفروضات و نرخ ها'!$M$11,Z34*(1+'life table -مفروضات و نرخ ها'!$M$4),'life table -مفروضات و نرخ ها'!$M$11),0)</f>
        <v>0</v>
      </c>
      <c r="AA35" s="123">
        <f>IF(C35&lt;&gt;"",IF(AA34*(1+'life table -مفروضات و نرخ ها'!$M$4)&lt;'life table -مفروضات و نرخ ها'!$M$11,AA34*(1+'life table -مفروضات و نرخ ها'!$M$4),'life table -مفروضات و نرخ ها'!$M$11),0)</f>
        <v>0</v>
      </c>
      <c r="AB35" s="123">
        <f>IF(D35&lt;&gt;"",IF(AB34*(1+'life table -مفروضات و نرخ ها'!$M$4)&lt;'life table -مفروضات و نرخ ها'!$M$11,AB34*(1+'life table -مفروضات و نرخ ها'!$M$4),'life table -مفروضات و نرخ ها'!$M$11),0)</f>
        <v>0</v>
      </c>
      <c r="AC35" s="123">
        <f>IF(B35&gt;60,0,IF('ورود اطلاعات'!$D$14="ندارد",0,MIN(S35*'ورود اطلاعات'!$D$14,'life table -مفروضات و نرخ ها'!$O$10)))</f>
        <v>0</v>
      </c>
      <c r="AD35" s="123">
        <f>IF(C35&gt;60,0,IF('ورود اطلاعات'!$F$14="ندارد",0,MIN(R35*'ورود اطلاعات'!$F$14,'life table -مفروضات و نرخ ها'!$O$10)))</f>
        <v>0</v>
      </c>
      <c r="AE35" s="123">
        <f>IF(D35&gt;60,0,IF('ورود اطلاعات'!$H$14="ندارد",0,MIN(Q35*'ورود اطلاعات'!$H$14,'life table -مفروضات و نرخ ها'!$O$10)))</f>
        <v>0</v>
      </c>
      <c r="AF35" s="123">
        <f>IFERROR(IF(A35&lt;&gt;"",IF(AND('ورود اطلاعات'!$D$21="بیمه گذار",18&lt;=E35,E35&lt;=60),(AF34*AN34-AK34),IF(AND('ورود اطلاعات'!$D$21="بیمه شده اصلی",18&lt;=B35,B35&lt;=60),(AF34*AN34-AK34),0)),0),0)</f>
        <v>0</v>
      </c>
      <c r="AG35" s="123">
        <f t="shared" si="7"/>
        <v>0</v>
      </c>
      <c r="AH35" s="123">
        <f>IF(A35&lt;&gt;"",IF(AND('ورود اطلاعات'!$D$21="بیمه گذار",18&lt;=E35,E35&lt;=60),(AH34*AN34-AJ34),IF(AND('ورود اطلاعات'!$D$21="بیمه شده اصلی",18&lt;=B35,B35&lt;=60),(AH34*AN34-AJ34),0)),0)</f>
        <v>0</v>
      </c>
      <c r="AI35" s="123">
        <f t="shared" si="8"/>
        <v>0</v>
      </c>
      <c r="AJ35" s="123">
        <f>IFERROR(IF(A35&lt;&gt;"",IF('life table -مفروضات و نرخ ها'!$O$6="دارد",IF('life table -مفروضات و نرخ ها'!$O$11=0,IF(AND('life table -مفروضات و نرخ ها'!$K$5="خیر",'ورود اطلاعات'!$D$21="بیمه گذار"),(G36+AZ36+BA36+BB36+BC36+BD36+BE36+BF36+BG36+BH36+BI36+BP36+BQ36+BR36),IF(AND('life table -مفروضات و نرخ ها'!$K$5="خیر",'ورود اطلاعات'!$D$21="بیمه شده اصلی"),(G36+CB36+CC36),0)),0),0),0),0)</f>
        <v>0</v>
      </c>
      <c r="AK35" s="123">
        <f>IF(A35&lt;&gt;"",IF('life table -مفروضات و نرخ ها'!$O$6="دارد",IF('ورود اطلاعات'!$B$9=1,IF('ورود اطلاعات'!$B$11="خیر",G36,0),0),0),0)</f>
        <v>0</v>
      </c>
      <c r="AL35" s="123">
        <f>IF(A35&lt;&gt;"",IF('life table -مفروضات و نرخ ها'!$O$6="دارد",IF('life table -مفروضات و نرخ ها'!$O$11=1,IF('life table -مفروضات و نرخ ها'!$K$5="بلی",G36,0),0),0),0)</f>
        <v>0</v>
      </c>
      <c r="AM35" s="123" t="str">
        <f>IFERROR(IF(A35&lt;&gt;"",IF('life table -مفروضات و نرخ ها'!$O$6="دارد",IF('life table -مفروضات و نرخ ها'!$O$11=0,IF('life table -مفروضات و نرخ ها'!$K$5="بلی",(G36+CB36+CC36),0),0),0),""),0)</f>
        <v/>
      </c>
      <c r="AN35" s="124" t="str">
        <f t="shared" si="1"/>
        <v/>
      </c>
      <c r="AO35" s="124" t="str">
        <f t="shared" si="2"/>
        <v/>
      </c>
      <c r="AP35" s="124" t="str">
        <f>IF(A35&lt;&gt;"",PRODUCT($AO$4:AO35),"")</f>
        <v/>
      </c>
      <c r="AQ35" s="123">
        <f>کارمزد!N35</f>
        <v>0</v>
      </c>
      <c r="AR35" s="123">
        <f>IF(A35&lt;6,('life table -مفروضات و نرخ ها'!$Q$4/5)*$S$4,0)</f>
        <v>0</v>
      </c>
      <c r="AS35" s="123" t="str">
        <f>IFERROR(IF(A35&lt;&gt;"",'life table -مفروضات و نرخ ها'!$Q$6*H35,""),"")</f>
        <v/>
      </c>
      <c r="AT35" s="123" t="str">
        <f>IF(A35&lt;&gt;"",'life table -مفروضات و نرخ ها'!$Q$7*H35,"")</f>
        <v/>
      </c>
      <c r="AU35" s="123">
        <f t="shared" si="3"/>
        <v>0</v>
      </c>
      <c r="AV35" s="125">
        <f>IF(A35&lt;&gt;"",(('life table -مفروضات و نرخ ها'!$M$5*(((AN35)^(1/'life table -مفروضات و نرخ ها'!$M$5))-1))/((1-AO35)*((AN35)^(1/'life table -مفروضات و نرخ ها'!$M$5)))-1),0)</f>
        <v>0</v>
      </c>
      <c r="AW35" s="123" t="str">
        <f>IF(A35&lt;&gt;"",N35*'life table -مفروضات و نرخ ها'!$O$4,"")</f>
        <v/>
      </c>
      <c r="AX35" s="123" t="str">
        <f>IF(A35&lt;&gt;"",O35*'life table -مفروضات و نرخ ها'!$U$3,"")</f>
        <v/>
      </c>
      <c r="AY35" s="123" t="str">
        <f>IF(A35&lt;&gt;"",P35*'life table -مفروضات و نرخ ها'!$U$4,"")</f>
        <v/>
      </c>
      <c r="AZ35" s="123" t="str">
        <f>IFERROR(IF(A35&lt;&gt;"",IF('life table -مفروضات و نرخ ها'!$O$8=1,('life table -مفروضات و نرخ ها'!$Y$3*T35),IF('life table -مفروضات و نرخ ها'!$O$8=2,('life table -مفروضات و نرخ ها'!$Y$4*T35),IF('life table -مفروضات و نرخ ها'!$O$8=3,('life table -مفروضات و نرخ ها'!$Y$5*T35),IF('life table -مفروضات و نرخ ها'!$O$8=4,('life table -مفروضات و نرخ ها'!$Y$6*T35),('life table -مفروضات و نرخ ها'!$Y$7*T35))))),""),"")</f>
        <v/>
      </c>
      <c r="BA35" s="123" t="str">
        <f>IFERROR(IF(A35&lt;&gt;"",IF('life table -مفروضات و نرخ ها'!$S$10=1,('life table -مفروضات و نرخ ها'!$Y$3*U35),IF('life table -مفروضات و نرخ ها'!$S$10=2,('life table -مفروضات و نرخ ها'!$Y$4*U35),IF('life table -مفروضات و نرخ ها'!$S$10=3,('life table -مفروضات و نرخ ها'!$Y$5*U35),IF('life table -مفروضات و نرخ ها'!$S$10=4,('life table -مفروضات و نرخ ها'!$Y$6*U35),('life table -مفروضات و نرخ ها'!$Y$7*U35))))),""),"")</f>
        <v/>
      </c>
      <c r="BB35" s="123" t="str">
        <f>IFERROR(IF(A35&lt;&gt;"",IF('life table -مفروضات و نرخ ها'!$S$11=1,('life table -مفروضات و نرخ ها'!$Y$3*V35),IF('life table -مفروضات و نرخ ها'!$S$11=2,('life table -مفروضات و نرخ ها'!$Y$4*V35),IF('life table -مفروضات و نرخ ها'!$S$11=3,('life table -مفروضات و نرخ ها'!$Y$5*V35),IF('life table -مفروضات و نرخ ها'!$S$11=4,('life table -مفروضات و نرخ ها'!$Y$6*V35),('life table -مفروضات و نرخ ها'!$Y$7*V35))))),""),"")</f>
        <v/>
      </c>
      <c r="BC35" s="123" t="str">
        <f>IFERROR(IF(A35&lt;&gt;"",IF('life table -مفروضات و نرخ ها'!$O$8=1,('life table -مفروضات و نرخ ها'!$Z$3*W35),IF('life table -مفروضات و نرخ ها'!$O$8=2,('life table -مفروضات و نرخ ها'!$Z$4*W35),IF('life table -مفروضات و نرخ ها'!$O$8=3,('life table -مفروضات و نرخ ها'!$Z$5*W35),IF('life table -مفروضات و نرخ ها'!$O$8=4,('life table -مفروضات و نرخ ها'!$Z$6*W35),('life table -مفروضات و نرخ ها'!$Z$7*W35))))),""),"")</f>
        <v/>
      </c>
      <c r="BD35" s="123" t="str">
        <f>IFERROR(IF(A35&lt;&gt;"",IF('life table -مفروضات و نرخ ها'!$S$10=1,('life table -مفروضات و نرخ ها'!$Z$3*X35),IF('life table -مفروضات و نرخ ها'!$S$10=2,('life table -مفروضات و نرخ ها'!$Z$4*X35),IF('life table -مفروضات و نرخ ها'!$S$10=3,('life table -مفروضات و نرخ ها'!$Z$5*X35),IF('life table -مفروضات و نرخ ها'!$S$10=4,('life table -مفروضات و نرخ ها'!$Z$6*X35),('life table -مفروضات و نرخ ها'!$Z$7*X35))))),""),"")</f>
        <v/>
      </c>
      <c r="BE35" s="123" t="str">
        <f>IFERROR(IF(A35&lt;&gt;"",IF('life table -مفروضات و نرخ ها'!$S$11=1,('life table -مفروضات و نرخ ها'!$Z$3*Y35),IF('life table -مفروضات و نرخ ها'!$S$11=2,('life table -مفروضات و نرخ ها'!$Z$4*Y35),IF('life table -مفروضات و نرخ ها'!$S$11=3,('life table -مفروضات و نرخ ها'!$Z$5*Y35),IF('life table -مفروضات و نرخ ها'!$S$11=4,('life table -مفروضات و نرخ ها'!$Z$6*Y35),('life table -مفروضات و نرخ ها'!$Z$7*Y35))))),""),"")</f>
        <v/>
      </c>
      <c r="BF35" s="123" t="str">
        <f>IFERROR(IF(A35&lt;&gt;"",IF('life table -مفروضات و نرخ ها'!$O$8=1,('life table -مفروضات و نرخ ها'!$AA$3*Z35),IF('life table -مفروضات و نرخ ها'!$O$8=2,('life table -مفروضات و نرخ ها'!$AA$4*Z35),IF('life table -مفروضات و نرخ ها'!$O$8=3,('life table -مفروضات و نرخ ها'!$AA$5*Z35),IF('life table -مفروضات و نرخ ها'!$O$8=4,('life table -مفروضات و نرخ ها'!$AA$6*Z35),('life table -مفروضات و نرخ ها'!$AA$7*Z35))))),""),"")</f>
        <v/>
      </c>
      <c r="BG35" s="123" t="str">
        <f>IFERROR(IF(A35&lt;&gt;"",IF('life table -مفروضات و نرخ ها'!$S$10=1,('life table -مفروضات و نرخ ها'!$AA$3*AA35),IF('life table -مفروضات و نرخ ها'!$S$10=2,('life table -مفروضات و نرخ ها'!$AA$4*AA35),IF('life table -مفروضات و نرخ ها'!$S$10=3,('life table -مفروضات و نرخ ها'!$AA$5*AA35),IF('life table -مفروضات و نرخ ها'!$S$10=4,('life table -مفروضات و نرخ ها'!$AA$6*AA35),('life table -مفروضات و نرخ ها'!$AA$7*AA35))))),""),"")</f>
        <v/>
      </c>
      <c r="BH35" s="123" t="str">
        <f>IFERROR(IF(B35&lt;&gt;"",IF('life table -مفروضات و نرخ ها'!$S$11=1,('life table -مفروضات و نرخ ها'!$AA$3*AB35),IF('life table -مفروضات و نرخ ها'!$S$11=2,('life table -مفروضات و نرخ ها'!$AA$4*AB35),IF('life table -مفروضات و نرخ ها'!$S$11=3,('life table -مفروضات و نرخ ها'!$AA$5*AB35),IF('life table -مفروضات و نرخ ها'!$S$11=4,('life table -مفروضات و نرخ ها'!$AA$6*AB35),('life table -مفروضات و نرخ ها'!$AA$7*AB35))))),""),"")</f>
        <v/>
      </c>
      <c r="BI35" s="123" t="str">
        <f>IF(A35&lt;&gt;"",(T35*'life table -مفروضات و نرخ ها'!$Y$3+W35*'life table -مفروضات و نرخ ها'!$Z$3+Z35*'life table -مفروضات و نرخ ها'!$AA$3)*'ورود اطلاعات'!$D$22+(U35*'life table -مفروضات و نرخ ها'!$Y$3+X35*'life table -مفروضات و نرخ ها'!$Z$3+AA35*'life table -مفروضات و نرخ ها'!$AA$3)*'ورود اطلاعات'!$F$17+(V35*'life table -مفروضات و نرخ ها'!$Y$3+Y35*'life table -مفروضات و نرخ ها'!$Z$3+AB35*'life table -مفروضات و نرخ ها'!$AA$3)*('ورود اطلاعات'!$H$17),"")</f>
        <v/>
      </c>
      <c r="BJ35" s="123">
        <f>IFERROR(IF($B$4+A35='ورود اطلاعات'!$B$8+محاسبات!$B$4,0,IF('ورود اطلاعات'!$B$11="بلی",IF(AND(B35&lt;18,B35&gt;60),0,IF(AND('ورود اطلاعات'!$D$20="دارد",'ورود اطلاعات'!$B$9=0),(G35+AZ35+BA35+BB35+BC35+BD35+BE35+BF35+BG35+BH35+BP35+BQ35+BR35+BI35)/K35)*VLOOKUP(B35,'life table -مفروضات و نرخ ها'!AF:AG,2,0))*(1+'ورود اطلاعات'!$D$22+'ورود اطلاعات'!$D$5),0)),0)</f>
        <v>0</v>
      </c>
      <c r="BK35" s="123">
        <f>IFERROR(IF($B$4+A35='ورود اطلاعات'!$B$8+محاسبات!$B$4,0,IF('ورود اطلاعات'!$B$11="بلی",IF(AND(B35&lt;18,B35&gt;60),0,IF(AND('ورود اطلاعات'!$D$20="دارد",'ورود اطلاعات'!$B$9=1),(G35)/K35)*VLOOKUP(B35,'life table -مفروضات و نرخ ها'!AF:AG,2,0))*(1+'ورود اطلاعات'!$D$22+'ورود اطلاعات'!$D$5),0)),0)</f>
        <v>0</v>
      </c>
      <c r="BL35" s="123">
        <f>IFERROR(IF($E$4+A35='ورود اطلاعات'!$B$8+محاسبات!$E$4,0,IF('ورود اطلاعات'!$B$9=0,IF('ورود اطلاعات'!$B$11="خیر",IF('ورود اطلاعات'!$D$20="دارد",IF('ورود اطلاعات'!$D$21="بیمه گذار",IF(AND(E35&lt;18,E35&gt;60),0,(((G35+AZ35+BA35+BB35+BC35+BD35+BE35+BF35+BG35+BH35+BP35+BQ35+BR35+BI35)/K35)*VLOOKUP(E35,'life table -مفروضات و نرخ ها'!AF:AG,2,0)*(1+'ورود اطلاعات'!$D$24+'ورود اطلاعات'!$D$23))),0),0),0),0)),0)</f>
        <v>0</v>
      </c>
      <c r="BM35" s="123">
        <f>IFERROR(IF($B$4+A35='ورود اطلاعات'!$B$8+$B$4,0,IF('ورود اطلاعات'!$B$9=0,IF('ورود اطلاعات'!$B$11="خیر",IF('ورود اطلاعات'!$D$20="دارد",IF('ورود اطلاعات'!$D$21="بیمه شده اصلی",IF(AND(B35&lt;18,B35&gt;60),0,(((G35+AZ35+BA35+BB35+BC35+BD35+BE35+BF35+BG35+BH35+BP35+BQ35+BR35+BI35)/K35)*VLOOKUP(B35,'life table -مفروضات و نرخ ها'!AF:AG,2,0)*(1+'ورود اطلاعات'!$D$22+'ورود اطلاعات'!$D$5))),0),0),0),0)),0)</f>
        <v>0</v>
      </c>
      <c r="BN35" s="123">
        <f>IFERROR(IF($E$4+A35='ورود اطلاعات'!$B$8+$E$4,0,IF('ورود اطلاعات'!$B$9=1,IF('ورود اطلاعات'!$B$11="خیر",IF('ورود اطلاعات'!$D$20="دارد",IF('ورود اطلاعات'!$D$21="بیمه گذار",IF(AND(E35&lt;18,E35&gt;60),0,((G35/K35)*VLOOKUP(E35,'life table -مفروضات و نرخ ها'!AF:AG,2,0)*(1+'ورود اطلاعات'!$D$24+'ورود اطلاعات'!$D$23))),0),0),0))),0)</f>
        <v>0</v>
      </c>
      <c r="BO35" s="123">
        <f>IFERROR(IF($B$4+A35='ورود اطلاعات'!$B$8+$B$4,0,IF('ورود اطلاعات'!$B$9=1,IF('ورود اطلاعات'!$B$11="خیر",IF('ورود اطلاعات'!$D$20="دارد",IF('ورود اطلاعات'!$D$21="بیمه شده اصلی",IF(AND(B35&lt;18,B35&gt;60),0,((G35/K35)*VLOOKUP(B35,'life table -مفروضات و نرخ ها'!AF:AG,2,0)*(1+'ورود اطلاعات'!$D$22+'ورود اطلاعات'!$D$5))),0),0),0),0)),0)</f>
        <v>0</v>
      </c>
      <c r="BP35" s="123">
        <f>IFERROR(IF('ورود اطلاعات'!$D$16=5,(VLOOKUP(محاسبات!B35,'life table -مفروضات و نرخ ها'!AC:AD,2,0)*محاسبات!AC35)/1000000,(VLOOKUP(محاسبات!B35,'life table -مفروضات و نرخ ها'!AC:AE,3,0)*محاسبات!AC35)/1000000)*(1+'ورود اطلاعات'!$D$5),0)</f>
        <v>0</v>
      </c>
      <c r="BQ35" s="123">
        <f>IFERROR(IF('ورود اطلاعات'!$F$16=5,(VLOOKUP(C35,'life table -مفروضات و نرخ ها'!AC:AD,2,0)*AD35)/1000000,(VLOOKUP(C35,'life table -مفروضات و نرخ ها'!AC:AE,3,0)*محاسبات!AD35)/1000000)*(1+'ورود اطلاعات'!$F$5),0)</f>
        <v>0</v>
      </c>
      <c r="BR35" s="123">
        <f>IFERROR(IF('ورود اطلاعات'!$H$16=5,(VLOOKUP(D35,'life table -مفروضات و نرخ ها'!AC:AD,2,0)*AE35)/1000000,(VLOOKUP(D35,'life table -مفروضات و نرخ ها'!AC:AE,3,0)*AE35)/1000000)*(1+'ورود اطلاعات'!$H$5),0)</f>
        <v>0</v>
      </c>
      <c r="BS35" s="123" t="b">
        <f>IF(A35&lt;&gt;"",IF('ورود اطلاعات'!$B$9=1,IF('ورود اطلاعات'!$B$11="بلی",IF(AND(18&lt;=B35,B35&lt;=60),AG35*(VLOOKUP('life table -مفروضات و نرخ ها'!$O$3+A34,'life table -مفروضات و نرخ ها'!$A$3:$D$103,4,0))*(1+'ورود اطلاعات'!$D$5),0),0),0))</f>
        <v>0</v>
      </c>
      <c r="BT35" s="123" t="b">
        <f>IFERROR(IF(A35&lt;&gt;"",IF('ورود اطلاعات'!$B$9=1,IF('ورود اطلاعات'!$B$11="خیر",IF('ورود اطلاعات'!$D$21="بیمه شده اصلی",(محاسبات!AF35*VLOOKUP(محاسبات!B35,'life table -مفروضات و نرخ ها'!A:D,4,0)*(1+'ورود اطلاعات'!$D$5)),IF('ورود اطلاعات'!$D$21="بیمه گذار",(محاسبات!AF35*VLOOKUP(محاسبات!E35,'life table -مفروضات و نرخ ها'!A:D,4,0)*(1+'ورود اطلاعات'!$D$23)),0))))),0)</f>
        <v>0</v>
      </c>
      <c r="BU35" s="123" t="b">
        <f>IFERROR(IF(A35&lt;&gt;"",IF('ورود اطلاعات'!$B$9=0,IF('ورود اطلاعات'!$B$11="خیر",IF('ورود اطلاعات'!$D$21="بیمه شده اصلی",(محاسبات!AH35*VLOOKUP(محاسبات!B35,'life table -مفروضات و نرخ ها'!A:D,4,0)*(1+'ورود اطلاعات'!$D$5)),IF('ورود اطلاعات'!$D$21="بیمه گذار",(محاسبات!AH35*VLOOKUP(محاسبات!E35,'life table -مفروضات و نرخ ها'!A:D,4,0)*(1+'ورود اطلاعات'!$D$23)),0))))),0)</f>
        <v>0</v>
      </c>
      <c r="BV35" s="123" t="b">
        <f>IF(A35&lt;&gt;"",IF('ورود اطلاعات'!$B$9=0,IF('ورود اطلاعات'!$B$11="بلی",IF(AND(18&lt;=B35,B35&lt;=60),AI35*(VLOOKUP('life table -مفروضات و نرخ ها'!$O$3+A34,'life table -مفروضات و نرخ ها'!$A$3:$D$103,4,0))*(1+'ورود اطلاعات'!$D$5),0),0),0))</f>
        <v>0</v>
      </c>
      <c r="BW35" s="123" t="str">
        <f>IFERROR(IF(A35&lt;&gt;"",'life table -مفروضات و نرخ ها'!$Q$11*BK35,""),0)</f>
        <v/>
      </c>
      <c r="BX35" s="123" t="str">
        <f>IFERROR(IF(A35&lt;&gt;"",'life table -مفروضات و نرخ ها'!$Q$11*(BO35+BN35),""),0)</f>
        <v/>
      </c>
      <c r="BY35" s="123">
        <f>IFERROR(IF(A35&lt;&gt;"",BJ35*'life table -مفروضات و نرخ ها'!$Q$11,0),"")</f>
        <v>0</v>
      </c>
      <c r="BZ35" s="123">
        <f>IFERROR(IF(A35&lt;&gt;"",(BM35+BL35)*'life table -مفروضات و نرخ ها'!$Q$11,0),0)</f>
        <v>0</v>
      </c>
      <c r="CA35" s="123">
        <f>IF(A35&lt;&gt;"",AZ35+BC35+BF35+BJ35+BK35+BL35+BM35+BN35+BO35+BP35+BS35+BT35+BU35+BV35+BW35+BX35+BY35+BZ35+'ورود اطلاعات'!$D$22*(محاسبات!T35*'life table -مفروضات و نرخ ها'!$Y$3+محاسبات!W35*'life table -مفروضات و نرخ ها'!$Z$3+محاسبات!Z35*'life table -مفروضات و نرخ ها'!$AA$3),0)</f>
        <v>0</v>
      </c>
      <c r="CB35" s="123">
        <f>IF(A35&lt;&gt;"",BA35+BD35+BG35+BQ35+'ورود اطلاعات'!$F$17*(محاسبات!U35*'life table -مفروضات و نرخ ها'!$Y$3+محاسبات!X35*'life table -مفروضات و نرخ ها'!$Z$3+محاسبات!AA35*'life table -مفروضات و نرخ ها'!$AA$3),0)</f>
        <v>0</v>
      </c>
      <c r="CC35" s="123" t="str">
        <f>IF(A35&lt;&gt;"",BB35+BE35+BH35+BR35+'ورود اطلاعات'!$H$17*(محاسبات!V35*'life table -مفروضات و نرخ ها'!$Y$3+محاسبات!Y35*'life table -مفروضات و نرخ ها'!$Z$3+محاسبات!AB35*'life table -مفروضات و نرخ ها'!$AA$3),"")</f>
        <v/>
      </c>
      <c r="CD35" s="123" t="str">
        <f>IF(B35&lt;&gt;"",'life table -مفروضات و نرخ ها'!$Q$8*(N35+P35+O35+AQ35+AR35+AS35+AT35+AW35+AX35+AY35+AZ35+BA35+BL35+BN35+BO35+BB35+BC35+BD35+BE35+BF35+BG35+BH35+BP35+BQ35+BR35+BJ35+BK35+BM35+BS35+BT35+BU35+BV35+BW35+BX35+BY35+BZ35+AU35),"")</f>
        <v/>
      </c>
      <c r="CE35" s="123" t="str">
        <f>IF(B35&lt;&gt;"",'life table -مفروضات و نرخ ها'!$Q$9*(N35+P35+O35+AQ35+AR35+AS35+AT35+AW35+AX35+AY35+AZ35+BA35+BL35+BN35+BO35+BB35+BC35+BD35+BE35+BF35+BG35+BH35+BP35+BQ35+BR35+BJ35+BK35+BM35+BS35+BT35+BU35+BV35+BW35+BX35+BY35+BZ35+AU35),"")</f>
        <v/>
      </c>
      <c r="CF35" s="123" t="str">
        <f>IF(A35&lt;&gt;"",(CF34*(1+L35)+(I35/'life table -مفروضات و نرخ ها'!$M$5)*L35*((1+L35)^(1/'life table -مفروضات و نرخ ها'!$M$5))/(((1+L35)^(1/'life table -مفروضات و نرخ ها'!$M$5))-1)),"")</f>
        <v/>
      </c>
      <c r="CG35" s="123" t="str">
        <f t="shared" si="14"/>
        <v/>
      </c>
      <c r="CH35" s="123" t="str">
        <f t="shared" si="11"/>
        <v/>
      </c>
      <c r="CI35" s="123" t="str">
        <f t="shared" si="12"/>
        <v/>
      </c>
      <c r="CJ35" s="123" t="str">
        <f t="shared" si="4"/>
        <v/>
      </c>
      <c r="CK35" s="121">
        <f>'ورود اطلاعات'!$D$19*محاسبات!G34</f>
        <v>0</v>
      </c>
      <c r="CL35" s="126">
        <f t="shared" si="5"/>
        <v>0</v>
      </c>
      <c r="CM35" s="123" t="str">
        <f>IF(A35&lt;&gt;"",(CM34*(1+$CO$1)+(I35/'life table -مفروضات و نرخ ها'!$M$5)*$CO$1*((1+$CO$1)^(1/'life table -مفروضات و نرخ ها'!$M$5))/(((1+$CO$1)^(1/'life table -مفروضات و نرخ ها'!$M$5))-1)),"")</f>
        <v/>
      </c>
      <c r="CN35" s="123" t="str">
        <f t="shared" si="9"/>
        <v/>
      </c>
    </row>
    <row r="36" spans="1:92" ht="19.5" x14ac:dyDescent="0.25">
      <c r="A36" s="95" t="str">
        <f t="shared" si="10"/>
        <v/>
      </c>
      <c r="B36" s="122" t="str">
        <f>IFERROR(IF(A35+$B$4&gt;81,"",IF($B$4+'life table -مفروضات و نرخ ها'!A35&lt;$B$4+'life table -مفروضات و نرخ ها'!$I$5,$B$4+'life table -مفروضات و نرخ ها'!A35,"")),"")</f>
        <v/>
      </c>
      <c r="C36" s="122" t="str">
        <f>IFERROR(IF(B36&lt;&gt;"",IF(A35+$C$4&gt;81,"",IF($C$4+'life table -مفروضات و نرخ ها'!A35&lt;$C$4+'life table -مفروضات و نرخ ها'!$I$5,$C$4+'life table -مفروضات و نرخ ها'!A35,"")),""),"")</f>
        <v/>
      </c>
      <c r="D36" s="122" t="str">
        <f>IFERROR(IF(B36&lt;&gt;"",IF(A35+$D$4&gt;81,"",IF($D$4+'life table -مفروضات و نرخ ها'!A35&lt;$D$4+'life table -مفروضات و نرخ ها'!$I$5,$D$4+'life table -مفروضات و نرخ ها'!A35,"")),""),"")</f>
        <v/>
      </c>
      <c r="E36" s="122" t="str">
        <f>IF(B36&lt;&gt;"",IF('life table -مفروضات و نرخ ها'!$K$4&lt;&gt; 0,IF($E$4+'life table -مفروضات و نرخ ها'!A35&lt;$E$4+'life table -مفروضات و نرخ ها'!$I$5,$E$4+'life table -مفروضات و نرخ ها'!A35,"")),"")</f>
        <v/>
      </c>
      <c r="G36" s="123">
        <f>IF(A36&lt;&gt;"",IF('life table -مفروضات و نرخ ها'!$I$7&lt;&gt; "يكجا",G35*(1+'life table -مفروضات و نرخ ها'!$I$4),0),0)</f>
        <v>0</v>
      </c>
      <c r="H36" s="123">
        <f>IFERROR(IF(A36&lt;&gt;"",IF('life table -مفروضات و نرخ ها'!$O$11=1,(G36/K36)-(CA36+CB36+CC36),(G36/K36)),0),0)</f>
        <v>0</v>
      </c>
      <c r="I36" s="123" t="str">
        <f t="shared" ref="I36:I67" si="15">IFERROR(IF(A36&lt;&gt;"",H36-(N36+O36+P36+AQ36+AR36+AS36+AT36+AW36+AX36+AY36+CD36+CE36+AU36),""),0)</f>
        <v/>
      </c>
      <c r="J36" s="123" t="str">
        <f>IF(A36&lt;&gt;"",IF(A36=1,'life table -مفروضات و نرخ ها'!$M$6,0),"")</f>
        <v/>
      </c>
      <c r="K36" s="124">
        <v>1</v>
      </c>
      <c r="L36" s="124" t="str">
        <f t="shared" si="13"/>
        <v/>
      </c>
      <c r="M36" s="124">
        <f t="shared" si="6"/>
        <v>0.28649999999999998</v>
      </c>
      <c r="N36" s="123">
        <f>IF(B36&lt;&gt;"",S36*(VLOOKUP('life table -مفروضات و نرخ ها'!$O$3+A35,'life table -مفروضات و نرخ ها'!$A$3:$D$103,4)*(1/(1+L36)^0.5)),0)</f>
        <v>0</v>
      </c>
      <c r="O36" s="123">
        <f>IFERROR(IF(C36&lt;&gt;"",R36*(VLOOKUP('life table -مفروضات و نرخ ها'!$S$3+A35,'life table -مفروضات و نرخ ها'!$A$3:$D$103,4)*(1/(1+L36)^0.5)),0),"")</f>
        <v>0</v>
      </c>
      <c r="P36" s="123">
        <f>IFERROR(IF(D36&lt;&gt;"",Q36*(VLOOKUP('life table -مفروضات و نرخ ها'!$S$4+A35,'life table -مفروضات و نرخ ها'!$A$3:$D$103,4)*(1/(1+L36)^0.5)),0),"")</f>
        <v>0</v>
      </c>
      <c r="Q36" s="123">
        <f>IF(D36&lt;&gt;"",IF((Q35*(1+'life table -مفروضات و نرخ ها'!$M$4))&gt;='life table -مفروضات و نرخ ها'!$I$10,'life table -مفروضات و نرخ ها'!$I$10,(Q35*(1+'life table -مفروضات و نرخ ها'!$M$4))),0)</f>
        <v>0</v>
      </c>
      <c r="R36" s="123">
        <f>IF(C36&lt;&gt;"",IF((R35*(1+'life table -مفروضات و نرخ ها'!$M$4))&gt;='life table -مفروضات و نرخ ها'!$I$10,'life table -مفروضات و نرخ ها'!$I$10,(R35*(1+'life table -مفروضات و نرخ ها'!$M$4))),0)</f>
        <v>0</v>
      </c>
      <c r="S36" s="123">
        <f>IF(A36&lt;&gt;"",IF((S35*(1+'life table -مفروضات و نرخ ها'!$M$4))&gt;='life table -مفروضات و نرخ ها'!$I$10,'life table -مفروضات و نرخ ها'!$I$10,(S35*(1+'life table -مفروضات و نرخ ها'!$M$4))),0)</f>
        <v>0</v>
      </c>
      <c r="T36" s="123">
        <f>IF(A36&lt;&gt;"",IF(S36*'ورود اطلاعات'!$D$7&lt;='life table -مفروضات و نرخ ها'!$M$10,S36*'ورود اطلاعات'!$D$7,'life table -مفروضات و نرخ ها'!$M$10),0)</f>
        <v>0</v>
      </c>
      <c r="U36" s="123">
        <f>IF(A36&lt;&gt;"",IF(R36*'ورود اطلاعات'!$F$7&lt;='life table -مفروضات و نرخ ها'!$M$10,R36*'ورود اطلاعات'!$F$7,'life table -مفروضات و نرخ ها'!$M$10),0)</f>
        <v>0</v>
      </c>
      <c r="V36" s="123">
        <f>IF(A36&lt;&gt;"",IF(Q36*'ورود اطلاعات'!$H$7&lt;='life table -مفروضات و نرخ ها'!$M$10,Q36*'ورود اطلاعات'!$H$7,'life table -مفروضات و نرخ ها'!$M$10),0)</f>
        <v>0</v>
      </c>
      <c r="W36" s="123" t="str">
        <f>IF(A36&lt;&gt;"",IF(W35*(1+'life table -مفروضات و نرخ ها'!$M$4)&lt;'life table -مفروضات و نرخ ها'!$I$11,W35*(1+'life table -مفروضات و نرخ ها'!$M$4),'life table -مفروضات و نرخ ها'!$I$11),"")</f>
        <v/>
      </c>
      <c r="X36" s="123">
        <f>IF(C36&lt;&gt;"",IF(X35*(1+'life table -مفروضات و نرخ ها'!$M$4)&lt;'life table -مفروضات و نرخ ها'!$I$11,X35*(1+'life table -مفروضات و نرخ ها'!$M$4),'life table -مفروضات و نرخ ها'!$I$11),0)</f>
        <v>0</v>
      </c>
      <c r="Y36" s="123">
        <f>IF(D36&lt;&gt;"",IF(Y35*(1+'life table -مفروضات و نرخ ها'!$M$4)&lt;'life table -مفروضات و نرخ ها'!$I$11,Y35*(1+'life table -مفروضات و نرخ ها'!$M$4),'life table -مفروضات و نرخ ها'!$I$11),0)</f>
        <v>0</v>
      </c>
      <c r="Z36" s="123">
        <f>IF(A36&lt;&gt;"",IF(Z35*(1+'life table -مفروضات و نرخ ها'!$M$4)&lt;'life table -مفروضات و نرخ ها'!$M$11,Z35*(1+'life table -مفروضات و نرخ ها'!$M$4),'life table -مفروضات و نرخ ها'!$M$11),0)</f>
        <v>0</v>
      </c>
      <c r="AA36" s="123">
        <f>IF(C36&lt;&gt;"",IF(AA35*(1+'life table -مفروضات و نرخ ها'!$M$4)&lt;'life table -مفروضات و نرخ ها'!$M$11,AA35*(1+'life table -مفروضات و نرخ ها'!$M$4),'life table -مفروضات و نرخ ها'!$M$11),0)</f>
        <v>0</v>
      </c>
      <c r="AB36" s="123">
        <f>IF(D36&lt;&gt;"",IF(AB35*(1+'life table -مفروضات و نرخ ها'!$M$4)&lt;'life table -مفروضات و نرخ ها'!$M$11,AB35*(1+'life table -مفروضات و نرخ ها'!$M$4),'life table -مفروضات و نرخ ها'!$M$11),0)</f>
        <v>0</v>
      </c>
      <c r="AC36" s="123">
        <f>IF(B36&gt;60,0,IF('ورود اطلاعات'!$D$14="ندارد",0,MIN(S36*'ورود اطلاعات'!$D$14,'life table -مفروضات و نرخ ها'!$O$10)))</f>
        <v>0</v>
      </c>
      <c r="AD36" s="123">
        <f>IF(C36&gt;60,0,IF('ورود اطلاعات'!$F$14="ندارد",0,MIN(R36*'ورود اطلاعات'!$F$14,'life table -مفروضات و نرخ ها'!$O$10)))</f>
        <v>0</v>
      </c>
      <c r="AE36" s="123">
        <f>IF(D36&gt;60,0,IF('ورود اطلاعات'!$H$14="ندارد",0,MIN(Q36*'ورود اطلاعات'!$H$14,'life table -مفروضات و نرخ ها'!$O$10)))</f>
        <v>0</v>
      </c>
      <c r="AF36" s="123">
        <f>IFERROR(IF(A36&lt;&gt;"",IF(AND('ورود اطلاعات'!$D$21="بیمه گذار",18&lt;=E36,E36&lt;=60),(AF35*AN35-AK35),IF(AND('ورود اطلاعات'!$D$21="بیمه شده اصلی",18&lt;=B36,B36&lt;=60),(AF35*AN35-AK35),0)),0),0)</f>
        <v>0</v>
      </c>
      <c r="AG36" s="123">
        <f t="shared" si="7"/>
        <v>0</v>
      </c>
      <c r="AH36" s="123">
        <f>IF(A36&lt;&gt;"",IF(AND('ورود اطلاعات'!$D$21="بیمه گذار",18&lt;=E36,E36&lt;=60),(AH35*AN35-AJ35),IF(AND('ورود اطلاعات'!$D$21="بیمه شده اصلی",18&lt;=B36,B36&lt;=60),(AH35*AN35-AJ35),0)),0)</f>
        <v>0</v>
      </c>
      <c r="AI36" s="123">
        <f t="shared" si="8"/>
        <v>0</v>
      </c>
      <c r="AJ36" s="123">
        <f>IFERROR(IF(A36&lt;&gt;"",IF('life table -مفروضات و نرخ ها'!$O$6="دارد",IF('life table -مفروضات و نرخ ها'!$O$11=0,IF(AND('life table -مفروضات و نرخ ها'!$K$5="خیر",'ورود اطلاعات'!$D$21="بیمه گذار"),(G37+AZ37+BA37+BB37+BC37+BD37+BE37+BF37+BG37+BH37+BI37+BP37+BQ37+BR37),IF(AND('life table -مفروضات و نرخ ها'!$K$5="خیر",'ورود اطلاعات'!$D$21="بیمه شده اصلی"),(G37+CB37+CC37),0)),0),0),0),0)</f>
        <v>0</v>
      </c>
      <c r="AK36" s="123">
        <f>IF(A36&lt;&gt;"",IF('life table -مفروضات و نرخ ها'!$O$6="دارد",IF('ورود اطلاعات'!$B$9=1,IF('ورود اطلاعات'!$B$11="خیر",G37,0),0),0),0)</f>
        <v>0</v>
      </c>
      <c r="AL36" s="123">
        <f>IF(A36&lt;&gt;"",IF('life table -مفروضات و نرخ ها'!$O$6="دارد",IF('life table -مفروضات و نرخ ها'!$O$11=1,IF('life table -مفروضات و نرخ ها'!$K$5="بلی",G37,0),0),0),0)</f>
        <v>0</v>
      </c>
      <c r="AM36" s="123" t="str">
        <f>IFERROR(IF(A36&lt;&gt;"",IF('life table -مفروضات و نرخ ها'!$O$6="دارد",IF('life table -مفروضات و نرخ ها'!$O$11=0,IF('life table -مفروضات و نرخ ها'!$K$5="بلی",(G37+CB37+CC37),0),0),0),""),0)</f>
        <v/>
      </c>
      <c r="AN36" s="124" t="str">
        <f t="shared" ref="AN36:AN67" si="16">IF(A36&lt;&gt;"",(1+L36),"")</f>
        <v/>
      </c>
      <c r="AO36" s="124" t="str">
        <f t="shared" ref="AO36:AO67" si="17">IF(A36&lt;&gt;"",1/(1+L36),"")</f>
        <v/>
      </c>
      <c r="AP36" s="124" t="str">
        <f>IF(A36&lt;&gt;"",PRODUCT($AO$4:AO36),"")</f>
        <v/>
      </c>
      <c r="AQ36" s="123">
        <f>کارمزد!N36</f>
        <v>0</v>
      </c>
      <c r="AR36" s="123">
        <f>IF(A36&lt;6,('life table -مفروضات و نرخ ها'!$Q$4/5)*$S$4,0)</f>
        <v>0</v>
      </c>
      <c r="AS36" s="123" t="str">
        <f>IFERROR(IF(A36&lt;&gt;"",'life table -مفروضات و نرخ ها'!$Q$6*H36,""),"")</f>
        <v/>
      </c>
      <c r="AT36" s="123" t="str">
        <f>IF(A36&lt;&gt;"",'life table -مفروضات و نرخ ها'!$Q$7*H36,"")</f>
        <v/>
      </c>
      <c r="AU36" s="123">
        <f t="shared" ref="AU36:AU67" si="18">IF(A36&lt;&gt;"",AV36*(CA36+CB36+CC36+N36+O36+P36+AW36+AX36+AY36+AR36),0)</f>
        <v>0</v>
      </c>
      <c r="AV36" s="125">
        <f>IF(A36&lt;&gt;"",(('life table -مفروضات و نرخ ها'!$M$5*(((AN36)^(1/'life table -مفروضات و نرخ ها'!$M$5))-1))/((1-AO36)*((AN36)^(1/'life table -مفروضات و نرخ ها'!$M$5)))-1),0)</f>
        <v>0</v>
      </c>
      <c r="AW36" s="123" t="str">
        <f>IF(A36&lt;&gt;"",N36*'life table -مفروضات و نرخ ها'!$O$4,"")</f>
        <v/>
      </c>
      <c r="AX36" s="123" t="str">
        <f>IF(A36&lt;&gt;"",O36*'life table -مفروضات و نرخ ها'!$U$3,"")</f>
        <v/>
      </c>
      <c r="AY36" s="123" t="str">
        <f>IF(A36&lt;&gt;"",P36*'life table -مفروضات و نرخ ها'!$U$4,"")</f>
        <v/>
      </c>
      <c r="AZ36" s="123" t="str">
        <f>IFERROR(IF(A36&lt;&gt;"",IF('life table -مفروضات و نرخ ها'!$O$8=1,('life table -مفروضات و نرخ ها'!$Y$3*T36),IF('life table -مفروضات و نرخ ها'!$O$8=2,('life table -مفروضات و نرخ ها'!$Y$4*T36),IF('life table -مفروضات و نرخ ها'!$O$8=3,('life table -مفروضات و نرخ ها'!$Y$5*T36),IF('life table -مفروضات و نرخ ها'!$O$8=4,('life table -مفروضات و نرخ ها'!$Y$6*T36),('life table -مفروضات و نرخ ها'!$Y$7*T36))))),""),"")</f>
        <v/>
      </c>
      <c r="BA36" s="123" t="str">
        <f>IFERROR(IF(A36&lt;&gt;"",IF('life table -مفروضات و نرخ ها'!$S$10=1,('life table -مفروضات و نرخ ها'!$Y$3*U36),IF('life table -مفروضات و نرخ ها'!$S$10=2,('life table -مفروضات و نرخ ها'!$Y$4*U36),IF('life table -مفروضات و نرخ ها'!$S$10=3,('life table -مفروضات و نرخ ها'!$Y$5*U36),IF('life table -مفروضات و نرخ ها'!$S$10=4,('life table -مفروضات و نرخ ها'!$Y$6*U36),('life table -مفروضات و نرخ ها'!$Y$7*U36))))),""),"")</f>
        <v/>
      </c>
      <c r="BB36" s="123" t="str">
        <f>IFERROR(IF(A36&lt;&gt;"",IF('life table -مفروضات و نرخ ها'!$S$11=1,('life table -مفروضات و نرخ ها'!$Y$3*V36),IF('life table -مفروضات و نرخ ها'!$S$11=2,('life table -مفروضات و نرخ ها'!$Y$4*V36),IF('life table -مفروضات و نرخ ها'!$S$11=3,('life table -مفروضات و نرخ ها'!$Y$5*V36),IF('life table -مفروضات و نرخ ها'!$S$11=4,('life table -مفروضات و نرخ ها'!$Y$6*V36),('life table -مفروضات و نرخ ها'!$Y$7*V36))))),""),"")</f>
        <v/>
      </c>
      <c r="BC36" s="123" t="str">
        <f>IFERROR(IF(A36&lt;&gt;"",IF('life table -مفروضات و نرخ ها'!$O$8=1,('life table -مفروضات و نرخ ها'!$Z$3*W36),IF('life table -مفروضات و نرخ ها'!$O$8=2,('life table -مفروضات و نرخ ها'!$Z$4*W36),IF('life table -مفروضات و نرخ ها'!$O$8=3,('life table -مفروضات و نرخ ها'!$Z$5*W36),IF('life table -مفروضات و نرخ ها'!$O$8=4,('life table -مفروضات و نرخ ها'!$Z$6*W36),('life table -مفروضات و نرخ ها'!$Z$7*W36))))),""),"")</f>
        <v/>
      </c>
      <c r="BD36" s="123" t="str">
        <f>IFERROR(IF(A36&lt;&gt;"",IF('life table -مفروضات و نرخ ها'!$S$10=1,('life table -مفروضات و نرخ ها'!$Z$3*X36),IF('life table -مفروضات و نرخ ها'!$S$10=2,('life table -مفروضات و نرخ ها'!$Z$4*X36),IF('life table -مفروضات و نرخ ها'!$S$10=3,('life table -مفروضات و نرخ ها'!$Z$5*X36),IF('life table -مفروضات و نرخ ها'!$S$10=4,('life table -مفروضات و نرخ ها'!$Z$6*X36),('life table -مفروضات و نرخ ها'!$Z$7*X36))))),""),"")</f>
        <v/>
      </c>
      <c r="BE36" s="123" t="str">
        <f>IFERROR(IF(A36&lt;&gt;"",IF('life table -مفروضات و نرخ ها'!$S$11=1,('life table -مفروضات و نرخ ها'!$Z$3*Y36),IF('life table -مفروضات و نرخ ها'!$S$11=2,('life table -مفروضات و نرخ ها'!$Z$4*Y36),IF('life table -مفروضات و نرخ ها'!$S$11=3,('life table -مفروضات و نرخ ها'!$Z$5*Y36),IF('life table -مفروضات و نرخ ها'!$S$11=4,('life table -مفروضات و نرخ ها'!$Z$6*Y36),('life table -مفروضات و نرخ ها'!$Z$7*Y36))))),""),"")</f>
        <v/>
      </c>
      <c r="BF36" s="123" t="str">
        <f>IFERROR(IF(A36&lt;&gt;"",IF('life table -مفروضات و نرخ ها'!$O$8=1,('life table -مفروضات و نرخ ها'!$AA$3*Z36),IF('life table -مفروضات و نرخ ها'!$O$8=2,('life table -مفروضات و نرخ ها'!$AA$4*Z36),IF('life table -مفروضات و نرخ ها'!$O$8=3,('life table -مفروضات و نرخ ها'!$AA$5*Z36),IF('life table -مفروضات و نرخ ها'!$O$8=4,('life table -مفروضات و نرخ ها'!$AA$6*Z36),('life table -مفروضات و نرخ ها'!$AA$7*Z36))))),""),"")</f>
        <v/>
      </c>
      <c r="BG36" s="123" t="str">
        <f>IFERROR(IF(A36&lt;&gt;"",IF('life table -مفروضات و نرخ ها'!$S$10=1,('life table -مفروضات و نرخ ها'!$AA$3*AA36),IF('life table -مفروضات و نرخ ها'!$S$10=2,('life table -مفروضات و نرخ ها'!$AA$4*AA36),IF('life table -مفروضات و نرخ ها'!$S$10=3,('life table -مفروضات و نرخ ها'!$AA$5*AA36),IF('life table -مفروضات و نرخ ها'!$S$10=4,('life table -مفروضات و نرخ ها'!$AA$6*AA36),('life table -مفروضات و نرخ ها'!$AA$7*AA36))))),""),"")</f>
        <v/>
      </c>
      <c r="BH36" s="123" t="str">
        <f>IFERROR(IF(B36&lt;&gt;"",IF('life table -مفروضات و نرخ ها'!$S$11=1,('life table -مفروضات و نرخ ها'!$AA$3*AB36),IF('life table -مفروضات و نرخ ها'!$S$11=2,('life table -مفروضات و نرخ ها'!$AA$4*AB36),IF('life table -مفروضات و نرخ ها'!$S$11=3,('life table -مفروضات و نرخ ها'!$AA$5*AB36),IF('life table -مفروضات و نرخ ها'!$S$11=4,('life table -مفروضات و نرخ ها'!$AA$6*AB36),('life table -مفروضات و نرخ ها'!$AA$7*AB36))))),""),"")</f>
        <v/>
      </c>
      <c r="BI36" s="123" t="str">
        <f>IF(A36&lt;&gt;"",(T36*'life table -مفروضات و نرخ ها'!$Y$3+W36*'life table -مفروضات و نرخ ها'!$Z$3+Z36*'life table -مفروضات و نرخ ها'!$AA$3)*'ورود اطلاعات'!$D$22+(U36*'life table -مفروضات و نرخ ها'!$Y$3+X36*'life table -مفروضات و نرخ ها'!$Z$3+AA36*'life table -مفروضات و نرخ ها'!$AA$3)*'ورود اطلاعات'!$F$17+(V36*'life table -مفروضات و نرخ ها'!$Y$3+Y36*'life table -مفروضات و نرخ ها'!$Z$3+AB36*'life table -مفروضات و نرخ ها'!$AA$3)*('ورود اطلاعات'!$H$17),"")</f>
        <v/>
      </c>
      <c r="BJ36" s="123">
        <f>IFERROR(IF($B$4+A36='ورود اطلاعات'!$B$8+محاسبات!$B$4,0,IF('ورود اطلاعات'!$B$11="بلی",IF(AND(B36&lt;18,B36&gt;60),0,IF(AND('ورود اطلاعات'!$D$20="دارد",'ورود اطلاعات'!$B$9=0),(G36+AZ36+BA36+BB36+BC36+BD36+BE36+BF36+BG36+BH36+BP36+BQ36+BR36+BI36)/K36)*VLOOKUP(B36,'life table -مفروضات و نرخ ها'!AF:AG,2,0))*(1+'ورود اطلاعات'!$D$22+'ورود اطلاعات'!$D$5),0)),0)</f>
        <v>0</v>
      </c>
      <c r="BK36" s="123">
        <f>IFERROR(IF($B$4+A36='ورود اطلاعات'!$B$8+محاسبات!$B$4,0,IF('ورود اطلاعات'!$B$11="بلی",IF(AND(B36&lt;18,B36&gt;60),0,IF(AND('ورود اطلاعات'!$D$20="دارد",'ورود اطلاعات'!$B$9=1),(G36)/K36)*VLOOKUP(B36,'life table -مفروضات و نرخ ها'!AF:AG,2,0))*(1+'ورود اطلاعات'!$D$22+'ورود اطلاعات'!$D$5),0)),0)</f>
        <v>0</v>
      </c>
      <c r="BL36" s="123">
        <f>IFERROR(IF($E$4+A36='ورود اطلاعات'!$B$8+محاسبات!$E$4,0,IF('ورود اطلاعات'!$B$9=0,IF('ورود اطلاعات'!$B$11="خیر",IF('ورود اطلاعات'!$D$20="دارد",IF('ورود اطلاعات'!$D$21="بیمه گذار",IF(AND(E36&lt;18,E36&gt;60),0,(((G36+AZ36+BA36+BB36+BC36+BD36+BE36+BF36+BG36+BH36+BP36+BQ36+BR36+BI36)/K36)*VLOOKUP(E36,'life table -مفروضات و نرخ ها'!AF:AG,2,0)*(1+'ورود اطلاعات'!$D$24+'ورود اطلاعات'!$D$23))),0),0),0),0)),0)</f>
        <v>0</v>
      </c>
      <c r="BM36" s="123">
        <f>IFERROR(IF($B$4+A36='ورود اطلاعات'!$B$8+$B$4,0,IF('ورود اطلاعات'!$B$9=0,IF('ورود اطلاعات'!$B$11="خیر",IF('ورود اطلاعات'!$D$20="دارد",IF('ورود اطلاعات'!$D$21="بیمه شده اصلی",IF(AND(B36&lt;18,B36&gt;60),0,(((G36+AZ36+BA36+BB36+BC36+BD36+BE36+BF36+BG36+BH36+BP36+BQ36+BR36+BI36)/K36)*VLOOKUP(B36,'life table -مفروضات و نرخ ها'!AF:AG,2,0)*(1+'ورود اطلاعات'!$D$22+'ورود اطلاعات'!$D$5))),0),0),0),0)),0)</f>
        <v>0</v>
      </c>
      <c r="BN36" s="123">
        <f>IFERROR(IF($E$4+A36='ورود اطلاعات'!$B$8+$E$4,0,IF('ورود اطلاعات'!$B$9=1,IF('ورود اطلاعات'!$B$11="خیر",IF('ورود اطلاعات'!$D$20="دارد",IF('ورود اطلاعات'!$D$21="بیمه گذار",IF(AND(E36&lt;18,E36&gt;60),0,((G36/K36)*VLOOKUP(E36,'life table -مفروضات و نرخ ها'!AF:AG,2,0)*(1+'ورود اطلاعات'!$D$24+'ورود اطلاعات'!$D$23))),0),0),0))),0)</f>
        <v>0</v>
      </c>
      <c r="BO36" s="123">
        <f>IFERROR(IF($B$4+A36='ورود اطلاعات'!$B$8+$B$4,0,IF('ورود اطلاعات'!$B$9=1,IF('ورود اطلاعات'!$B$11="خیر",IF('ورود اطلاعات'!$D$20="دارد",IF('ورود اطلاعات'!$D$21="بیمه شده اصلی",IF(AND(B36&lt;18,B36&gt;60),0,((G36/K36)*VLOOKUP(B36,'life table -مفروضات و نرخ ها'!AF:AG,2,0)*(1+'ورود اطلاعات'!$D$22+'ورود اطلاعات'!$D$5))),0),0),0),0)),0)</f>
        <v>0</v>
      </c>
      <c r="BP36" s="123">
        <f>IFERROR(IF('ورود اطلاعات'!$D$16=5,(VLOOKUP(محاسبات!B36,'life table -مفروضات و نرخ ها'!AC:AD,2,0)*محاسبات!AC36)/1000000,(VLOOKUP(محاسبات!B36,'life table -مفروضات و نرخ ها'!AC:AE,3,0)*محاسبات!AC36)/1000000)*(1+'ورود اطلاعات'!$D$5),0)</f>
        <v>0</v>
      </c>
      <c r="BQ36" s="123">
        <f>IFERROR(IF('ورود اطلاعات'!$F$16=5,(VLOOKUP(C36,'life table -مفروضات و نرخ ها'!AC:AD,2,0)*AD36)/1000000,(VLOOKUP(C36,'life table -مفروضات و نرخ ها'!AC:AE,3,0)*محاسبات!AD36)/1000000)*(1+'ورود اطلاعات'!$F$5),0)</f>
        <v>0</v>
      </c>
      <c r="BR36" s="123">
        <f>IFERROR(IF('ورود اطلاعات'!$H$16=5,(VLOOKUP(D36,'life table -مفروضات و نرخ ها'!AC:AD,2,0)*AE36)/1000000,(VLOOKUP(D36,'life table -مفروضات و نرخ ها'!AC:AE,3,0)*AE36)/1000000)*(1+'ورود اطلاعات'!$H$5),0)</f>
        <v>0</v>
      </c>
      <c r="BS36" s="123" t="b">
        <f>IF(A36&lt;&gt;"",IF('ورود اطلاعات'!$B$9=1,IF('ورود اطلاعات'!$B$11="بلی",IF(AND(18&lt;=B36,B36&lt;=60),AG36*(VLOOKUP('life table -مفروضات و نرخ ها'!$O$3+A35,'life table -مفروضات و نرخ ها'!$A$3:$D$103,4,0))*(1+'ورود اطلاعات'!$D$5),0),0),0))</f>
        <v>0</v>
      </c>
      <c r="BT36" s="123" t="b">
        <f>IFERROR(IF(A36&lt;&gt;"",IF('ورود اطلاعات'!$B$9=1,IF('ورود اطلاعات'!$B$11="خیر",IF('ورود اطلاعات'!$D$21="بیمه شده اصلی",(محاسبات!AF36*VLOOKUP(محاسبات!B36,'life table -مفروضات و نرخ ها'!A:D,4,0)*(1+'ورود اطلاعات'!$D$5)),IF('ورود اطلاعات'!$D$21="بیمه گذار",(محاسبات!AF36*VLOOKUP(محاسبات!E36,'life table -مفروضات و نرخ ها'!A:D,4,0)*(1+'ورود اطلاعات'!$D$23)),0))))),0)</f>
        <v>0</v>
      </c>
      <c r="BU36" s="123" t="b">
        <f>IFERROR(IF(A36&lt;&gt;"",IF('ورود اطلاعات'!$B$9=0,IF('ورود اطلاعات'!$B$11="خیر",IF('ورود اطلاعات'!$D$21="بیمه شده اصلی",(محاسبات!AH36*VLOOKUP(محاسبات!B36,'life table -مفروضات و نرخ ها'!A:D,4,0)*(1+'ورود اطلاعات'!$D$5)),IF('ورود اطلاعات'!$D$21="بیمه گذار",(محاسبات!AH36*VLOOKUP(محاسبات!E36,'life table -مفروضات و نرخ ها'!A:D,4,0)*(1+'ورود اطلاعات'!$D$23)),0))))),0)</f>
        <v>0</v>
      </c>
      <c r="BV36" s="123" t="b">
        <f>IF(A36&lt;&gt;"",IF('ورود اطلاعات'!$B$9=0,IF('ورود اطلاعات'!$B$11="بلی",IF(AND(18&lt;=B36,B36&lt;=60),AI36*(VLOOKUP('life table -مفروضات و نرخ ها'!$O$3+A35,'life table -مفروضات و نرخ ها'!$A$3:$D$103,4,0))*(1+'ورود اطلاعات'!$D$5),0),0),0))</f>
        <v>0</v>
      </c>
      <c r="BW36" s="123" t="str">
        <f>IFERROR(IF(A36&lt;&gt;"",'life table -مفروضات و نرخ ها'!$Q$11*BK36,""),0)</f>
        <v/>
      </c>
      <c r="BX36" s="123" t="str">
        <f>IFERROR(IF(A36&lt;&gt;"",'life table -مفروضات و نرخ ها'!$Q$11*(BO36+BN36),""),0)</f>
        <v/>
      </c>
      <c r="BY36" s="123">
        <f>IFERROR(IF(A36&lt;&gt;"",BJ36*'life table -مفروضات و نرخ ها'!$Q$11,0),"")</f>
        <v>0</v>
      </c>
      <c r="BZ36" s="123">
        <f>IFERROR(IF(A36&lt;&gt;"",(BM36+BL36)*'life table -مفروضات و نرخ ها'!$Q$11,0),0)</f>
        <v>0</v>
      </c>
      <c r="CA36" s="123">
        <f>IF(A36&lt;&gt;"",AZ36+BC36+BF36+BJ36+BK36+BL36+BM36+BN36+BO36+BP36+BS36+BT36+BU36+BV36+BW36+BX36+BY36+BZ36+'ورود اطلاعات'!$D$22*(محاسبات!T36*'life table -مفروضات و نرخ ها'!$Y$3+محاسبات!W36*'life table -مفروضات و نرخ ها'!$Z$3+محاسبات!Z36*'life table -مفروضات و نرخ ها'!$AA$3),0)</f>
        <v>0</v>
      </c>
      <c r="CB36" s="123">
        <f>IF(A36&lt;&gt;"",BA36+BD36+BG36+BQ36+'ورود اطلاعات'!$F$17*(محاسبات!U36*'life table -مفروضات و نرخ ها'!$Y$3+محاسبات!X36*'life table -مفروضات و نرخ ها'!$Z$3+محاسبات!AA36*'life table -مفروضات و نرخ ها'!$AA$3),0)</f>
        <v>0</v>
      </c>
      <c r="CC36" s="123" t="str">
        <f>IF(A36&lt;&gt;"",BB36+BE36+BH36+BR36+'ورود اطلاعات'!$H$17*(محاسبات!V36*'life table -مفروضات و نرخ ها'!$Y$3+محاسبات!Y36*'life table -مفروضات و نرخ ها'!$Z$3+محاسبات!AB36*'life table -مفروضات و نرخ ها'!$AA$3),"")</f>
        <v/>
      </c>
      <c r="CD36" s="123" t="str">
        <f>IF(B36&lt;&gt;"",'life table -مفروضات و نرخ ها'!$Q$8*(N36+P36+O36+AQ36+AR36+AS36+AT36+AW36+AX36+AY36+AZ36+BA36+BL36+BN36+BO36+BB36+BC36+BD36+BE36+BF36+BG36+BH36+BP36+BQ36+BR36+BJ36+BK36+BM36+BS36+BT36+BU36+BV36+BW36+BX36+BY36+BZ36+AU36),"")</f>
        <v/>
      </c>
      <c r="CE36" s="123" t="str">
        <f>IF(B36&lt;&gt;"",'life table -مفروضات و نرخ ها'!$Q$9*(N36+P36+O36+AQ36+AR36+AS36+AT36+AW36+AX36+AY36+AZ36+BA36+BL36+BN36+BO36+BB36+BC36+BD36+BE36+BF36+BG36+BH36+BP36+BQ36+BR36+BJ36+BK36+BM36+BS36+BT36+BU36+BV36+BW36+BX36+BY36+BZ36+AU36),"")</f>
        <v/>
      </c>
      <c r="CF36" s="123" t="str">
        <f>IF(A36&lt;&gt;"",(CF35*(1+L36)+(I36/'life table -مفروضات و نرخ ها'!$M$5)*L36*((1+L36)^(1/'life table -مفروضات و نرخ ها'!$M$5))/(((1+L36)^(1/'life table -مفروضات و نرخ ها'!$M$5))-1)),"")</f>
        <v/>
      </c>
      <c r="CG36" s="123" t="str">
        <f t="shared" si="14"/>
        <v/>
      </c>
      <c r="CH36" s="123" t="str">
        <f t="shared" si="11"/>
        <v/>
      </c>
      <c r="CI36" s="123" t="str">
        <f t="shared" si="12"/>
        <v/>
      </c>
      <c r="CJ36" s="123" t="str">
        <f t="shared" ref="CJ36:CJ67" si="19">IF(A36&lt;&gt;"",CH36+CF36,"")</f>
        <v/>
      </c>
      <c r="CK36" s="121">
        <f>'ورود اطلاعات'!$D$19*محاسبات!G35</f>
        <v>0</v>
      </c>
      <c r="CL36" s="126">
        <f t="shared" ref="CL36:CL67" si="20">AF36+AG36+AH36+AI36</f>
        <v>0</v>
      </c>
      <c r="CM36" s="123" t="str">
        <f>IF(A36&lt;&gt;"",(CM35*(1+$CO$1)+(I36/'life table -مفروضات و نرخ ها'!$M$5)*$CO$1*((1+$CO$1)^(1/'life table -مفروضات و نرخ ها'!$M$5))/(((1+$CO$1)^(1/'life table -مفروضات و نرخ ها'!$M$5))-1)),"")</f>
        <v/>
      </c>
      <c r="CN36" s="123" t="str">
        <f t="shared" si="9"/>
        <v/>
      </c>
    </row>
    <row r="37" spans="1:92" ht="19.5" x14ac:dyDescent="0.25">
      <c r="A37" s="95" t="str">
        <f t="shared" si="10"/>
        <v/>
      </c>
      <c r="B37" s="122" t="str">
        <f>IFERROR(IF(A36+$B$4&gt;81,"",IF($B$4+'life table -مفروضات و نرخ ها'!A36&lt;$B$4+'life table -مفروضات و نرخ ها'!$I$5,$B$4+'life table -مفروضات و نرخ ها'!A36,"")),"")</f>
        <v/>
      </c>
      <c r="C37" s="122" t="str">
        <f>IFERROR(IF(B37&lt;&gt;"",IF(A36+$C$4&gt;81,"",IF($C$4+'life table -مفروضات و نرخ ها'!A36&lt;$C$4+'life table -مفروضات و نرخ ها'!$I$5,$C$4+'life table -مفروضات و نرخ ها'!A36,"")),""),"")</f>
        <v/>
      </c>
      <c r="D37" s="122" t="str">
        <f>IFERROR(IF(B37&lt;&gt;"",IF(A36+$D$4&gt;81,"",IF($D$4+'life table -مفروضات و نرخ ها'!A36&lt;$D$4+'life table -مفروضات و نرخ ها'!$I$5,$D$4+'life table -مفروضات و نرخ ها'!A36,"")),""),"")</f>
        <v/>
      </c>
      <c r="E37" s="122" t="str">
        <f>IF(B37&lt;&gt;"",IF('life table -مفروضات و نرخ ها'!$K$4&lt;&gt; 0,IF($E$4+'life table -مفروضات و نرخ ها'!A36&lt;$E$4+'life table -مفروضات و نرخ ها'!$I$5,$E$4+'life table -مفروضات و نرخ ها'!A36,"")),"")</f>
        <v/>
      </c>
      <c r="G37" s="123">
        <f>IF(A37&lt;&gt;"",IF('life table -مفروضات و نرخ ها'!$I$7&lt;&gt; "يكجا",G36*(1+'life table -مفروضات و نرخ ها'!$I$4),0),0)</f>
        <v>0</v>
      </c>
      <c r="H37" s="123">
        <f>IFERROR(IF(A37&lt;&gt;"",IF('life table -مفروضات و نرخ ها'!$O$11=1,(G37/K37)-(CA37+CB37+CC37),(G37/K37)),0),0)</f>
        <v>0</v>
      </c>
      <c r="I37" s="123" t="str">
        <f t="shared" si="15"/>
        <v/>
      </c>
      <c r="J37" s="123" t="str">
        <f>IF(A37&lt;&gt;"",IF(A37=1,'life table -مفروضات و نرخ ها'!$M$6,0),"")</f>
        <v/>
      </c>
      <c r="K37" s="124">
        <v>1</v>
      </c>
      <c r="L37" s="124" t="str">
        <f t="shared" si="13"/>
        <v/>
      </c>
      <c r="M37" s="124">
        <f t="shared" si="6"/>
        <v>0.28649999999999998</v>
      </c>
      <c r="N37" s="123">
        <f>IF(B37&lt;&gt;"",S37*(VLOOKUP('life table -مفروضات و نرخ ها'!$O$3+A36,'life table -مفروضات و نرخ ها'!$A$3:$D$103,4)*(1/(1+L37)^0.5)),0)</f>
        <v>0</v>
      </c>
      <c r="O37" s="123">
        <f>IFERROR(IF(C37&lt;&gt;"",R37*(VLOOKUP('life table -مفروضات و نرخ ها'!$S$3+A36,'life table -مفروضات و نرخ ها'!$A$3:$D$103,4)*(1/(1+L37)^0.5)),0),"")</f>
        <v>0</v>
      </c>
      <c r="P37" s="123">
        <f>IFERROR(IF(D37&lt;&gt;"",Q37*(VLOOKUP('life table -مفروضات و نرخ ها'!$S$4+A36,'life table -مفروضات و نرخ ها'!$A$3:$D$103,4)*(1/(1+L37)^0.5)),0),"")</f>
        <v>0</v>
      </c>
      <c r="Q37" s="123">
        <f>IF(D37&lt;&gt;"",IF((Q36*(1+'life table -مفروضات و نرخ ها'!$M$4))&gt;='life table -مفروضات و نرخ ها'!$I$10,'life table -مفروضات و نرخ ها'!$I$10,(Q36*(1+'life table -مفروضات و نرخ ها'!$M$4))),0)</f>
        <v>0</v>
      </c>
      <c r="R37" s="123">
        <f>IF(C37&lt;&gt;"",IF((R36*(1+'life table -مفروضات و نرخ ها'!$M$4))&gt;='life table -مفروضات و نرخ ها'!$I$10,'life table -مفروضات و نرخ ها'!$I$10,(R36*(1+'life table -مفروضات و نرخ ها'!$M$4))),0)</f>
        <v>0</v>
      </c>
      <c r="S37" s="123">
        <f>IF(A37&lt;&gt;"",IF((S36*(1+'life table -مفروضات و نرخ ها'!$M$4))&gt;='life table -مفروضات و نرخ ها'!$I$10,'life table -مفروضات و نرخ ها'!$I$10,(S36*(1+'life table -مفروضات و نرخ ها'!$M$4))),0)</f>
        <v>0</v>
      </c>
      <c r="T37" s="123">
        <f>IF(A37&lt;&gt;"",IF(S37*'ورود اطلاعات'!$D$7&lt;='life table -مفروضات و نرخ ها'!$M$10,S37*'ورود اطلاعات'!$D$7,'life table -مفروضات و نرخ ها'!$M$10),0)</f>
        <v>0</v>
      </c>
      <c r="U37" s="123">
        <f>IF(A37&lt;&gt;"",IF(R37*'ورود اطلاعات'!$F$7&lt;='life table -مفروضات و نرخ ها'!$M$10,R37*'ورود اطلاعات'!$F$7,'life table -مفروضات و نرخ ها'!$M$10),0)</f>
        <v>0</v>
      </c>
      <c r="V37" s="123">
        <f>IF(A37&lt;&gt;"",IF(Q37*'ورود اطلاعات'!$H$7&lt;='life table -مفروضات و نرخ ها'!$M$10,Q37*'ورود اطلاعات'!$H$7,'life table -مفروضات و نرخ ها'!$M$10),0)</f>
        <v>0</v>
      </c>
      <c r="W37" s="123" t="str">
        <f>IF(A37&lt;&gt;"",IF(W36*(1+'life table -مفروضات و نرخ ها'!$M$4)&lt;'life table -مفروضات و نرخ ها'!$I$11,W36*(1+'life table -مفروضات و نرخ ها'!$M$4),'life table -مفروضات و نرخ ها'!$I$11),"")</f>
        <v/>
      </c>
      <c r="X37" s="123">
        <f>IF(C37&lt;&gt;"",IF(X36*(1+'life table -مفروضات و نرخ ها'!$M$4)&lt;'life table -مفروضات و نرخ ها'!$I$11,X36*(1+'life table -مفروضات و نرخ ها'!$M$4),'life table -مفروضات و نرخ ها'!$I$11),0)</f>
        <v>0</v>
      </c>
      <c r="Y37" s="123">
        <f>IF(D37&lt;&gt;"",IF(Y36*(1+'life table -مفروضات و نرخ ها'!$M$4)&lt;'life table -مفروضات و نرخ ها'!$I$11,Y36*(1+'life table -مفروضات و نرخ ها'!$M$4),'life table -مفروضات و نرخ ها'!$I$11),0)</f>
        <v>0</v>
      </c>
      <c r="Z37" s="123">
        <f>IF(A37&lt;&gt;"",IF(Z36*(1+'life table -مفروضات و نرخ ها'!$M$4)&lt;'life table -مفروضات و نرخ ها'!$M$11,Z36*(1+'life table -مفروضات و نرخ ها'!$M$4),'life table -مفروضات و نرخ ها'!$M$11),0)</f>
        <v>0</v>
      </c>
      <c r="AA37" s="123">
        <f>IF(C37&lt;&gt;"",IF(AA36*(1+'life table -مفروضات و نرخ ها'!$M$4)&lt;'life table -مفروضات و نرخ ها'!$M$11,AA36*(1+'life table -مفروضات و نرخ ها'!$M$4),'life table -مفروضات و نرخ ها'!$M$11),0)</f>
        <v>0</v>
      </c>
      <c r="AB37" s="123">
        <f>IF(D37&lt;&gt;"",IF(AB36*(1+'life table -مفروضات و نرخ ها'!$M$4)&lt;'life table -مفروضات و نرخ ها'!$M$11,AB36*(1+'life table -مفروضات و نرخ ها'!$M$4),'life table -مفروضات و نرخ ها'!$M$11),0)</f>
        <v>0</v>
      </c>
      <c r="AC37" s="123">
        <f>IF(B37&gt;60,0,IF('ورود اطلاعات'!$D$14="ندارد",0,MIN(S37*'ورود اطلاعات'!$D$14,'life table -مفروضات و نرخ ها'!$O$10)))</f>
        <v>0</v>
      </c>
      <c r="AD37" s="123">
        <f>IF(C37&gt;60,0,IF('ورود اطلاعات'!$F$14="ندارد",0,MIN(R37*'ورود اطلاعات'!$F$14,'life table -مفروضات و نرخ ها'!$O$10)))</f>
        <v>0</v>
      </c>
      <c r="AE37" s="123">
        <f>IF(D37&gt;60,0,IF('ورود اطلاعات'!$H$14="ندارد",0,MIN(Q37*'ورود اطلاعات'!$H$14,'life table -مفروضات و نرخ ها'!$O$10)))</f>
        <v>0</v>
      </c>
      <c r="AF37" s="123">
        <f>IFERROR(IF(A37&lt;&gt;"",IF(AND('ورود اطلاعات'!$D$21="بیمه گذار",18&lt;=E37,E37&lt;=60),(AF36*AN36-AK36),IF(AND('ورود اطلاعات'!$D$21="بیمه شده اصلی",18&lt;=B37,B37&lt;=60),(AF36*AN36-AK36),0)),0),0)</f>
        <v>0</v>
      </c>
      <c r="AG37" s="123">
        <f t="shared" ref="AG37:AG68" si="21">IF(A37&lt;&gt;"",IF(AND(18&lt;=B37,B37&lt;=60),(AG36*AN36-AL36),0),0)</f>
        <v>0</v>
      </c>
      <c r="AH37" s="123">
        <f>IF(A37&lt;&gt;"",IF(AND('ورود اطلاعات'!$D$21="بیمه گذار",18&lt;=E37,E37&lt;=60),(AH36*AN36-AJ36),IF(AND('ورود اطلاعات'!$D$21="بیمه شده اصلی",18&lt;=B37,B37&lt;=60),(AH36*AN36-AJ36),0)),0)</f>
        <v>0</v>
      </c>
      <c r="AI37" s="123">
        <f t="shared" ref="AI37:AI68" si="22">IF(A37&lt;&gt;"",IF(AND(18&lt;=B37,B37&lt;=60),(AI36*AN36)-AM36,0),0)</f>
        <v>0</v>
      </c>
      <c r="AJ37" s="123">
        <f>IFERROR(IF(A37&lt;&gt;"",IF('life table -مفروضات و نرخ ها'!$O$6="دارد",IF('life table -مفروضات و نرخ ها'!$O$11=0,IF(AND('life table -مفروضات و نرخ ها'!$K$5="خیر",'ورود اطلاعات'!$D$21="بیمه گذار"),(G38+AZ38+BA38+BB38+BC38+BD38+BE38+BF38+BG38+BH38+BI38+BP38+BQ38+BR38),IF(AND('life table -مفروضات و نرخ ها'!$K$5="خیر",'ورود اطلاعات'!$D$21="بیمه شده اصلی"),(G38+CB38+CC38),0)),0),0),0),0)</f>
        <v>0</v>
      </c>
      <c r="AK37" s="123">
        <f>IF(A37&lt;&gt;"",IF('life table -مفروضات و نرخ ها'!$O$6="دارد",IF('ورود اطلاعات'!$B$9=1,IF('ورود اطلاعات'!$B$11="خیر",G38,0),0),0),0)</f>
        <v>0</v>
      </c>
      <c r="AL37" s="123">
        <f>IF(A37&lt;&gt;"",IF('life table -مفروضات و نرخ ها'!$O$6="دارد",IF('life table -مفروضات و نرخ ها'!$O$11=1,IF('life table -مفروضات و نرخ ها'!$K$5="بلی",G38,0),0),0),0)</f>
        <v>0</v>
      </c>
      <c r="AM37" s="123" t="str">
        <f>IFERROR(IF(A37&lt;&gt;"",IF('life table -مفروضات و نرخ ها'!$O$6="دارد",IF('life table -مفروضات و نرخ ها'!$O$11=0,IF('life table -مفروضات و نرخ ها'!$K$5="بلی",(G38+CB38+CC38),0),0),0),""),0)</f>
        <v/>
      </c>
      <c r="AN37" s="124" t="str">
        <f t="shared" si="16"/>
        <v/>
      </c>
      <c r="AO37" s="124" t="str">
        <f t="shared" si="17"/>
        <v/>
      </c>
      <c r="AP37" s="124" t="str">
        <f>IF(A37&lt;&gt;"",PRODUCT($AO$4:AO37),"")</f>
        <v/>
      </c>
      <c r="AQ37" s="123">
        <f>کارمزد!N37</f>
        <v>0</v>
      </c>
      <c r="AR37" s="123">
        <f>IF(A37&lt;6,('life table -مفروضات و نرخ ها'!$Q$4/5)*$S$4,0)</f>
        <v>0</v>
      </c>
      <c r="AS37" s="123" t="str">
        <f>IFERROR(IF(A37&lt;&gt;"",'life table -مفروضات و نرخ ها'!$Q$6*H37,""),"")</f>
        <v/>
      </c>
      <c r="AT37" s="123" t="str">
        <f>IF(A37&lt;&gt;"",'life table -مفروضات و نرخ ها'!$Q$7*H37,"")</f>
        <v/>
      </c>
      <c r="AU37" s="123">
        <f t="shared" si="18"/>
        <v>0</v>
      </c>
      <c r="AV37" s="125">
        <f>IF(A37&lt;&gt;"",(('life table -مفروضات و نرخ ها'!$M$5*(((AN37)^(1/'life table -مفروضات و نرخ ها'!$M$5))-1))/((1-AO37)*((AN37)^(1/'life table -مفروضات و نرخ ها'!$M$5)))-1),0)</f>
        <v>0</v>
      </c>
      <c r="AW37" s="123" t="str">
        <f>IF(A37&lt;&gt;"",N37*'life table -مفروضات و نرخ ها'!$O$4,"")</f>
        <v/>
      </c>
      <c r="AX37" s="123" t="str">
        <f>IF(A37&lt;&gt;"",O37*'life table -مفروضات و نرخ ها'!$U$3,"")</f>
        <v/>
      </c>
      <c r="AY37" s="123" t="str">
        <f>IF(A37&lt;&gt;"",P37*'life table -مفروضات و نرخ ها'!$U$4,"")</f>
        <v/>
      </c>
      <c r="AZ37" s="123" t="str">
        <f>IFERROR(IF(A37&lt;&gt;"",IF('life table -مفروضات و نرخ ها'!$O$8=1,('life table -مفروضات و نرخ ها'!$Y$3*T37),IF('life table -مفروضات و نرخ ها'!$O$8=2,('life table -مفروضات و نرخ ها'!$Y$4*T37),IF('life table -مفروضات و نرخ ها'!$O$8=3,('life table -مفروضات و نرخ ها'!$Y$5*T37),IF('life table -مفروضات و نرخ ها'!$O$8=4,('life table -مفروضات و نرخ ها'!$Y$6*T37),('life table -مفروضات و نرخ ها'!$Y$7*T37))))),""),"")</f>
        <v/>
      </c>
      <c r="BA37" s="123" t="str">
        <f>IFERROR(IF(A37&lt;&gt;"",IF('life table -مفروضات و نرخ ها'!$S$10=1,('life table -مفروضات و نرخ ها'!$Y$3*U37),IF('life table -مفروضات و نرخ ها'!$S$10=2,('life table -مفروضات و نرخ ها'!$Y$4*U37),IF('life table -مفروضات و نرخ ها'!$S$10=3,('life table -مفروضات و نرخ ها'!$Y$5*U37),IF('life table -مفروضات و نرخ ها'!$S$10=4,('life table -مفروضات و نرخ ها'!$Y$6*U37),('life table -مفروضات و نرخ ها'!$Y$7*U37))))),""),"")</f>
        <v/>
      </c>
      <c r="BB37" s="123" t="str">
        <f>IFERROR(IF(A37&lt;&gt;"",IF('life table -مفروضات و نرخ ها'!$S$11=1,('life table -مفروضات و نرخ ها'!$Y$3*V37),IF('life table -مفروضات و نرخ ها'!$S$11=2,('life table -مفروضات و نرخ ها'!$Y$4*V37),IF('life table -مفروضات و نرخ ها'!$S$11=3,('life table -مفروضات و نرخ ها'!$Y$5*V37),IF('life table -مفروضات و نرخ ها'!$S$11=4,('life table -مفروضات و نرخ ها'!$Y$6*V37),('life table -مفروضات و نرخ ها'!$Y$7*V37))))),""),"")</f>
        <v/>
      </c>
      <c r="BC37" s="123" t="str">
        <f>IFERROR(IF(A37&lt;&gt;"",IF('life table -مفروضات و نرخ ها'!$O$8=1,('life table -مفروضات و نرخ ها'!$Z$3*W37),IF('life table -مفروضات و نرخ ها'!$O$8=2,('life table -مفروضات و نرخ ها'!$Z$4*W37),IF('life table -مفروضات و نرخ ها'!$O$8=3,('life table -مفروضات و نرخ ها'!$Z$5*W37),IF('life table -مفروضات و نرخ ها'!$O$8=4,('life table -مفروضات و نرخ ها'!$Z$6*W37),('life table -مفروضات و نرخ ها'!$Z$7*W37))))),""),"")</f>
        <v/>
      </c>
      <c r="BD37" s="123" t="str">
        <f>IFERROR(IF(A37&lt;&gt;"",IF('life table -مفروضات و نرخ ها'!$S$10=1,('life table -مفروضات و نرخ ها'!$Z$3*X37),IF('life table -مفروضات و نرخ ها'!$S$10=2,('life table -مفروضات و نرخ ها'!$Z$4*X37),IF('life table -مفروضات و نرخ ها'!$S$10=3,('life table -مفروضات و نرخ ها'!$Z$5*X37),IF('life table -مفروضات و نرخ ها'!$S$10=4,('life table -مفروضات و نرخ ها'!$Z$6*X37),('life table -مفروضات و نرخ ها'!$Z$7*X37))))),""),"")</f>
        <v/>
      </c>
      <c r="BE37" s="123" t="str">
        <f>IFERROR(IF(A37&lt;&gt;"",IF('life table -مفروضات و نرخ ها'!$S$11=1,('life table -مفروضات و نرخ ها'!$Z$3*Y37),IF('life table -مفروضات و نرخ ها'!$S$11=2,('life table -مفروضات و نرخ ها'!$Z$4*Y37),IF('life table -مفروضات و نرخ ها'!$S$11=3,('life table -مفروضات و نرخ ها'!$Z$5*Y37),IF('life table -مفروضات و نرخ ها'!$S$11=4,('life table -مفروضات و نرخ ها'!$Z$6*Y37),('life table -مفروضات و نرخ ها'!$Z$7*Y37))))),""),"")</f>
        <v/>
      </c>
      <c r="BF37" s="123" t="str">
        <f>IFERROR(IF(A37&lt;&gt;"",IF('life table -مفروضات و نرخ ها'!$O$8=1,('life table -مفروضات و نرخ ها'!$AA$3*Z37),IF('life table -مفروضات و نرخ ها'!$O$8=2,('life table -مفروضات و نرخ ها'!$AA$4*Z37),IF('life table -مفروضات و نرخ ها'!$O$8=3,('life table -مفروضات و نرخ ها'!$AA$5*Z37),IF('life table -مفروضات و نرخ ها'!$O$8=4,('life table -مفروضات و نرخ ها'!$AA$6*Z37),('life table -مفروضات و نرخ ها'!$AA$7*Z37))))),""),"")</f>
        <v/>
      </c>
      <c r="BG37" s="123" t="str">
        <f>IFERROR(IF(A37&lt;&gt;"",IF('life table -مفروضات و نرخ ها'!$S$10=1,('life table -مفروضات و نرخ ها'!$AA$3*AA37),IF('life table -مفروضات و نرخ ها'!$S$10=2,('life table -مفروضات و نرخ ها'!$AA$4*AA37),IF('life table -مفروضات و نرخ ها'!$S$10=3,('life table -مفروضات و نرخ ها'!$AA$5*AA37),IF('life table -مفروضات و نرخ ها'!$S$10=4,('life table -مفروضات و نرخ ها'!$AA$6*AA37),('life table -مفروضات و نرخ ها'!$AA$7*AA37))))),""),"")</f>
        <v/>
      </c>
      <c r="BH37" s="123" t="str">
        <f>IFERROR(IF(B37&lt;&gt;"",IF('life table -مفروضات و نرخ ها'!$S$11=1,('life table -مفروضات و نرخ ها'!$AA$3*AB37),IF('life table -مفروضات و نرخ ها'!$S$11=2,('life table -مفروضات و نرخ ها'!$AA$4*AB37),IF('life table -مفروضات و نرخ ها'!$S$11=3,('life table -مفروضات و نرخ ها'!$AA$5*AB37),IF('life table -مفروضات و نرخ ها'!$S$11=4,('life table -مفروضات و نرخ ها'!$AA$6*AB37),('life table -مفروضات و نرخ ها'!$AA$7*AB37))))),""),"")</f>
        <v/>
      </c>
      <c r="BI37" s="123" t="str">
        <f>IF(A37&lt;&gt;"",(T37*'life table -مفروضات و نرخ ها'!$Y$3+W37*'life table -مفروضات و نرخ ها'!$Z$3+Z37*'life table -مفروضات و نرخ ها'!$AA$3)*'ورود اطلاعات'!$D$22+(U37*'life table -مفروضات و نرخ ها'!$Y$3+X37*'life table -مفروضات و نرخ ها'!$Z$3+AA37*'life table -مفروضات و نرخ ها'!$AA$3)*'ورود اطلاعات'!$F$17+(V37*'life table -مفروضات و نرخ ها'!$Y$3+Y37*'life table -مفروضات و نرخ ها'!$Z$3+AB37*'life table -مفروضات و نرخ ها'!$AA$3)*('ورود اطلاعات'!$H$17),"")</f>
        <v/>
      </c>
      <c r="BJ37" s="123">
        <f>IFERROR(IF($B$4+A37='ورود اطلاعات'!$B$8+محاسبات!$B$4,0,IF('ورود اطلاعات'!$B$11="بلی",IF(AND(B37&lt;18,B37&gt;60),0,IF(AND('ورود اطلاعات'!$D$20="دارد",'ورود اطلاعات'!$B$9=0),(G37+AZ37+BA37+BB37+BC37+BD37+BE37+BF37+BG37+BH37+BP37+BQ37+BR37+BI37)/K37)*VLOOKUP(B37,'life table -مفروضات و نرخ ها'!AF:AG,2,0))*(1+'ورود اطلاعات'!$D$22+'ورود اطلاعات'!$D$5),0)),0)</f>
        <v>0</v>
      </c>
      <c r="BK37" s="123">
        <f>IFERROR(IF($B$4+A37='ورود اطلاعات'!$B$8+محاسبات!$B$4,0,IF('ورود اطلاعات'!$B$11="بلی",IF(AND(B37&lt;18,B37&gt;60),0,IF(AND('ورود اطلاعات'!$D$20="دارد",'ورود اطلاعات'!$B$9=1),(G37)/K37)*VLOOKUP(B37,'life table -مفروضات و نرخ ها'!AF:AG,2,0))*(1+'ورود اطلاعات'!$D$22+'ورود اطلاعات'!$D$5),0)),0)</f>
        <v>0</v>
      </c>
      <c r="BL37" s="123">
        <f>IFERROR(IF($E$4+A37='ورود اطلاعات'!$B$8+محاسبات!$E$4,0,IF('ورود اطلاعات'!$B$9=0,IF('ورود اطلاعات'!$B$11="خیر",IF('ورود اطلاعات'!$D$20="دارد",IF('ورود اطلاعات'!$D$21="بیمه گذار",IF(AND(E37&lt;18,E37&gt;60),0,(((G37+AZ37+BA37+BB37+BC37+BD37+BE37+BF37+BG37+BH37+BP37+BQ37+BR37+BI37)/K37)*VLOOKUP(E37,'life table -مفروضات و نرخ ها'!AF:AG,2,0)*(1+'ورود اطلاعات'!$D$24+'ورود اطلاعات'!$D$23))),0),0),0),0)),0)</f>
        <v>0</v>
      </c>
      <c r="BM37" s="123">
        <f>IFERROR(IF($B$4+A37='ورود اطلاعات'!$B$8+$B$4,0,IF('ورود اطلاعات'!$B$9=0,IF('ورود اطلاعات'!$B$11="خیر",IF('ورود اطلاعات'!$D$20="دارد",IF('ورود اطلاعات'!$D$21="بیمه شده اصلی",IF(AND(B37&lt;18,B37&gt;60),0,(((G37+AZ37+BA37+BB37+BC37+BD37+BE37+BF37+BG37+BH37+BP37+BQ37+BR37+BI37)/K37)*VLOOKUP(B37,'life table -مفروضات و نرخ ها'!AF:AG,2,0)*(1+'ورود اطلاعات'!$D$22+'ورود اطلاعات'!$D$5))),0),0),0),0)),0)</f>
        <v>0</v>
      </c>
      <c r="BN37" s="123">
        <f>IFERROR(IF($E$4+A37='ورود اطلاعات'!$B$8+$E$4,0,IF('ورود اطلاعات'!$B$9=1,IF('ورود اطلاعات'!$B$11="خیر",IF('ورود اطلاعات'!$D$20="دارد",IF('ورود اطلاعات'!$D$21="بیمه گذار",IF(AND(E37&lt;18,E37&gt;60),0,((G37/K37)*VLOOKUP(E37,'life table -مفروضات و نرخ ها'!AF:AG,2,0)*(1+'ورود اطلاعات'!$D$24+'ورود اطلاعات'!$D$23))),0),0),0))),0)</f>
        <v>0</v>
      </c>
      <c r="BO37" s="123">
        <f>IFERROR(IF($B$4+A37='ورود اطلاعات'!$B$8+$B$4,0,IF('ورود اطلاعات'!$B$9=1,IF('ورود اطلاعات'!$B$11="خیر",IF('ورود اطلاعات'!$D$20="دارد",IF('ورود اطلاعات'!$D$21="بیمه شده اصلی",IF(AND(B37&lt;18,B37&gt;60),0,((G37/K37)*VLOOKUP(B37,'life table -مفروضات و نرخ ها'!AF:AG,2,0)*(1+'ورود اطلاعات'!$D$22+'ورود اطلاعات'!$D$5))),0),0),0),0)),0)</f>
        <v>0</v>
      </c>
      <c r="BP37" s="123">
        <f>IFERROR(IF('ورود اطلاعات'!$D$16=5,(VLOOKUP(محاسبات!B37,'life table -مفروضات و نرخ ها'!AC:AD,2,0)*محاسبات!AC37)/1000000,(VLOOKUP(محاسبات!B37,'life table -مفروضات و نرخ ها'!AC:AE,3,0)*محاسبات!AC37)/1000000)*(1+'ورود اطلاعات'!$D$5),0)</f>
        <v>0</v>
      </c>
      <c r="BQ37" s="123">
        <f>IFERROR(IF('ورود اطلاعات'!$F$16=5,(VLOOKUP(C37,'life table -مفروضات و نرخ ها'!AC:AD,2,0)*AD37)/1000000,(VLOOKUP(C37,'life table -مفروضات و نرخ ها'!AC:AE,3,0)*محاسبات!AD37)/1000000)*(1+'ورود اطلاعات'!$F$5),0)</f>
        <v>0</v>
      </c>
      <c r="BR37" s="123">
        <f>IFERROR(IF('ورود اطلاعات'!$H$16=5,(VLOOKUP(D37,'life table -مفروضات و نرخ ها'!AC:AD,2,0)*AE37)/1000000,(VLOOKUP(D37,'life table -مفروضات و نرخ ها'!AC:AE,3,0)*AE37)/1000000)*(1+'ورود اطلاعات'!$H$5),0)</f>
        <v>0</v>
      </c>
      <c r="BS37" s="123" t="b">
        <f>IF(A37&lt;&gt;"",IF('ورود اطلاعات'!$B$9=1,IF('ورود اطلاعات'!$B$11="بلی",IF(AND(18&lt;=B37,B37&lt;=60),AG37*(VLOOKUP('life table -مفروضات و نرخ ها'!$O$3+A36,'life table -مفروضات و نرخ ها'!$A$3:$D$103,4,0))*(1+'ورود اطلاعات'!$D$5),0),0),0))</f>
        <v>0</v>
      </c>
      <c r="BT37" s="123" t="b">
        <f>IFERROR(IF(A37&lt;&gt;"",IF('ورود اطلاعات'!$B$9=1,IF('ورود اطلاعات'!$B$11="خیر",IF('ورود اطلاعات'!$D$21="بیمه شده اصلی",(محاسبات!AF37*VLOOKUP(محاسبات!B37,'life table -مفروضات و نرخ ها'!A:D,4,0)*(1+'ورود اطلاعات'!$D$5)),IF('ورود اطلاعات'!$D$21="بیمه گذار",(محاسبات!AF37*VLOOKUP(محاسبات!E37,'life table -مفروضات و نرخ ها'!A:D,4,0)*(1+'ورود اطلاعات'!$D$23)),0))))),0)</f>
        <v>0</v>
      </c>
      <c r="BU37" s="123" t="b">
        <f>IFERROR(IF(A37&lt;&gt;"",IF('ورود اطلاعات'!$B$9=0,IF('ورود اطلاعات'!$B$11="خیر",IF('ورود اطلاعات'!$D$21="بیمه شده اصلی",(محاسبات!AH37*VLOOKUP(محاسبات!B37,'life table -مفروضات و نرخ ها'!A:D,4,0)*(1+'ورود اطلاعات'!$D$5)),IF('ورود اطلاعات'!$D$21="بیمه گذار",(محاسبات!AH37*VLOOKUP(محاسبات!E37,'life table -مفروضات و نرخ ها'!A:D,4,0)*(1+'ورود اطلاعات'!$D$23)),0))))),0)</f>
        <v>0</v>
      </c>
      <c r="BV37" s="123" t="b">
        <f>IF(A37&lt;&gt;"",IF('ورود اطلاعات'!$B$9=0,IF('ورود اطلاعات'!$B$11="بلی",IF(AND(18&lt;=B37,B37&lt;=60),AI37*(VLOOKUP('life table -مفروضات و نرخ ها'!$O$3+A36,'life table -مفروضات و نرخ ها'!$A$3:$D$103,4,0))*(1+'ورود اطلاعات'!$D$5),0),0),0))</f>
        <v>0</v>
      </c>
      <c r="BW37" s="123" t="str">
        <f>IFERROR(IF(A37&lt;&gt;"",'life table -مفروضات و نرخ ها'!$Q$11*BK37,""),0)</f>
        <v/>
      </c>
      <c r="BX37" s="123" t="str">
        <f>IFERROR(IF(A37&lt;&gt;"",'life table -مفروضات و نرخ ها'!$Q$11*(BO37+BN37),""),0)</f>
        <v/>
      </c>
      <c r="BY37" s="123">
        <f>IFERROR(IF(A37&lt;&gt;"",BJ37*'life table -مفروضات و نرخ ها'!$Q$11,0),"")</f>
        <v>0</v>
      </c>
      <c r="BZ37" s="123">
        <f>IFERROR(IF(A37&lt;&gt;"",(BM37+BL37)*'life table -مفروضات و نرخ ها'!$Q$11,0),0)</f>
        <v>0</v>
      </c>
      <c r="CA37" s="123">
        <f>IF(A37&lt;&gt;"",AZ37+BC37+BF37+BJ37+BK37+BL37+BM37+BN37+BO37+BP37+BS37+BT37+BU37+BV37+BW37+BX37+BY37+BZ37+'ورود اطلاعات'!$D$22*(محاسبات!T37*'life table -مفروضات و نرخ ها'!$Y$3+محاسبات!W37*'life table -مفروضات و نرخ ها'!$Z$3+محاسبات!Z37*'life table -مفروضات و نرخ ها'!$AA$3),0)</f>
        <v>0</v>
      </c>
      <c r="CB37" s="123">
        <f>IF(A37&lt;&gt;"",BA37+BD37+BG37+BQ37+'ورود اطلاعات'!$F$17*(محاسبات!U37*'life table -مفروضات و نرخ ها'!$Y$3+محاسبات!X37*'life table -مفروضات و نرخ ها'!$Z$3+محاسبات!AA37*'life table -مفروضات و نرخ ها'!$AA$3),0)</f>
        <v>0</v>
      </c>
      <c r="CC37" s="123" t="str">
        <f>IF(A37&lt;&gt;"",BB37+BE37+BH37+BR37+'ورود اطلاعات'!$H$17*(محاسبات!V37*'life table -مفروضات و نرخ ها'!$Y$3+محاسبات!Y37*'life table -مفروضات و نرخ ها'!$Z$3+محاسبات!AB37*'life table -مفروضات و نرخ ها'!$AA$3),"")</f>
        <v/>
      </c>
      <c r="CD37" s="123" t="str">
        <f>IF(B37&lt;&gt;"",'life table -مفروضات و نرخ ها'!$Q$8*(N37+P37+O37+AQ37+AR37+AS37+AT37+AW37+AX37+AY37+AZ37+BA37+BL37+BN37+BO37+BB37+BC37+BD37+BE37+BF37+BG37+BH37+BP37+BQ37+BR37+BJ37+BK37+BM37+BS37+BT37+BU37+BV37+BW37+BX37+BY37+BZ37+AU37),"")</f>
        <v/>
      </c>
      <c r="CE37" s="123" t="str">
        <f>IF(B37&lt;&gt;"",'life table -مفروضات و نرخ ها'!$Q$9*(N37+P37+O37+AQ37+AR37+AS37+AT37+AW37+AX37+AY37+AZ37+BA37+BL37+BN37+BO37+BB37+BC37+BD37+BE37+BF37+BG37+BH37+BP37+BQ37+BR37+BJ37+BK37+BM37+BS37+BT37+BU37+BV37+BW37+BX37+BY37+BZ37+AU37),"")</f>
        <v/>
      </c>
      <c r="CF37" s="123" t="str">
        <f>IF(A37&lt;&gt;"",(CF36*(1+L37)+(I37/'life table -مفروضات و نرخ ها'!$M$5)*L37*((1+L37)^(1/'life table -مفروضات و نرخ ها'!$M$5))/(((1+L37)^(1/'life table -مفروضات و نرخ ها'!$M$5))-1)),"")</f>
        <v/>
      </c>
      <c r="CG37" s="123" t="str">
        <f t="shared" si="14"/>
        <v/>
      </c>
      <c r="CH37" s="123" t="str">
        <f t="shared" si="11"/>
        <v/>
      </c>
      <c r="CI37" s="123" t="str">
        <f t="shared" si="12"/>
        <v/>
      </c>
      <c r="CJ37" s="123" t="str">
        <f t="shared" si="19"/>
        <v/>
      </c>
      <c r="CK37" s="121">
        <f>'ورود اطلاعات'!$D$19*محاسبات!G36</f>
        <v>0</v>
      </c>
      <c r="CL37" s="126">
        <f t="shared" si="20"/>
        <v>0</v>
      </c>
      <c r="CM37" s="123" t="str">
        <f>IF(A37&lt;&gt;"",(CM36*(1+$CO$1)+(I37/'life table -مفروضات و نرخ ها'!$M$5)*$CO$1*((1+$CO$1)^(1/'life table -مفروضات و نرخ ها'!$M$5))/(((1+$CO$1)^(1/'life table -مفروضات و نرخ ها'!$M$5))-1)),"")</f>
        <v/>
      </c>
      <c r="CN37" s="123" t="str">
        <f t="shared" si="9"/>
        <v/>
      </c>
    </row>
    <row r="38" spans="1:92" ht="19.5" x14ac:dyDescent="0.25">
      <c r="A38" s="95" t="str">
        <f t="shared" si="10"/>
        <v/>
      </c>
      <c r="B38" s="122" t="str">
        <f>IFERROR(IF(A37+$B$4&gt;81,"",IF($B$4+'life table -مفروضات و نرخ ها'!A37&lt;$B$4+'life table -مفروضات و نرخ ها'!$I$5,$B$4+'life table -مفروضات و نرخ ها'!A37,"")),"")</f>
        <v/>
      </c>
      <c r="C38" s="122" t="str">
        <f>IFERROR(IF(B38&lt;&gt;"",IF(A37+$C$4&gt;81,"",IF($C$4+'life table -مفروضات و نرخ ها'!A37&lt;$C$4+'life table -مفروضات و نرخ ها'!$I$5,$C$4+'life table -مفروضات و نرخ ها'!A37,"")),""),"")</f>
        <v/>
      </c>
      <c r="D38" s="122" t="str">
        <f>IFERROR(IF(B38&lt;&gt;"",IF(A37+$D$4&gt;81,"",IF($D$4+'life table -مفروضات و نرخ ها'!A37&lt;$D$4+'life table -مفروضات و نرخ ها'!$I$5,$D$4+'life table -مفروضات و نرخ ها'!A37,"")),""),"")</f>
        <v/>
      </c>
      <c r="E38" s="122" t="str">
        <f>IF(B38&lt;&gt;"",IF('life table -مفروضات و نرخ ها'!$K$4&lt;&gt; 0,IF($E$4+'life table -مفروضات و نرخ ها'!A37&lt;$E$4+'life table -مفروضات و نرخ ها'!$I$5,$E$4+'life table -مفروضات و نرخ ها'!A37,"")),"")</f>
        <v/>
      </c>
      <c r="G38" s="123">
        <f>IF(A38&lt;&gt;"",IF('life table -مفروضات و نرخ ها'!$I$7&lt;&gt; "يكجا",G37*(1+'life table -مفروضات و نرخ ها'!$I$4),0),0)</f>
        <v>0</v>
      </c>
      <c r="H38" s="123">
        <f>IFERROR(IF(A38&lt;&gt;"",IF('life table -مفروضات و نرخ ها'!$O$11=1,(G38/K38)-(CA38+CB38+CC38),(G38/K38)),0),0)</f>
        <v>0</v>
      </c>
      <c r="I38" s="123" t="str">
        <f t="shared" si="15"/>
        <v/>
      </c>
      <c r="J38" s="123" t="str">
        <f>IF(A38&lt;&gt;"",IF(A38=1,'life table -مفروضات و نرخ ها'!$M$6,0),"")</f>
        <v/>
      </c>
      <c r="K38" s="124">
        <v>1</v>
      </c>
      <c r="L38" s="124" t="str">
        <f t="shared" si="13"/>
        <v/>
      </c>
      <c r="M38" s="124">
        <f t="shared" si="6"/>
        <v>0.28649999999999998</v>
      </c>
      <c r="N38" s="123">
        <f>IF(B38&lt;&gt;"",S38*(VLOOKUP('life table -مفروضات و نرخ ها'!$O$3+A37,'life table -مفروضات و نرخ ها'!$A$3:$D$103,4)*(1/(1+L38)^0.5)),0)</f>
        <v>0</v>
      </c>
      <c r="O38" s="123">
        <f>IFERROR(IF(C38&lt;&gt;"",R38*(VLOOKUP('life table -مفروضات و نرخ ها'!$S$3+A37,'life table -مفروضات و نرخ ها'!$A$3:$D$103,4)*(1/(1+L38)^0.5)),0),"")</f>
        <v>0</v>
      </c>
      <c r="P38" s="123">
        <f>IFERROR(IF(D38&lt;&gt;"",Q38*(VLOOKUP('life table -مفروضات و نرخ ها'!$S$4+A37,'life table -مفروضات و نرخ ها'!$A$3:$D$103,4)*(1/(1+L38)^0.5)),0),"")</f>
        <v>0</v>
      </c>
      <c r="Q38" s="123">
        <f>IF(D38&lt;&gt;"",IF((Q37*(1+'life table -مفروضات و نرخ ها'!$M$4))&gt;='life table -مفروضات و نرخ ها'!$I$10,'life table -مفروضات و نرخ ها'!$I$10,(Q37*(1+'life table -مفروضات و نرخ ها'!$M$4))),0)</f>
        <v>0</v>
      </c>
      <c r="R38" s="123">
        <f>IF(C38&lt;&gt;"",IF((R37*(1+'life table -مفروضات و نرخ ها'!$M$4))&gt;='life table -مفروضات و نرخ ها'!$I$10,'life table -مفروضات و نرخ ها'!$I$10,(R37*(1+'life table -مفروضات و نرخ ها'!$M$4))),0)</f>
        <v>0</v>
      </c>
      <c r="S38" s="123">
        <f>IF(A38&lt;&gt;"",IF((S37*(1+'life table -مفروضات و نرخ ها'!$M$4))&gt;='life table -مفروضات و نرخ ها'!$I$10,'life table -مفروضات و نرخ ها'!$I$10,(S37*(1+'life table -مفروضات و نرخ ها'!$M$4))),0)</f>
        <v>0</v>
      </c>
      <c r="T38" s="123">
        <f>IF(A38&lt;&gt;"",IF(S38*'ورود اطلاعات'!$D$7&lt;='life table -مفروضات و نرخ ها'!$M$10,S38*'ورود اطلاعات'!$D$7,'life table -مفروضات و نرخ ها'!$M$10),0)</f>
        <v>0</v>
      </c>
      <c r="U38" s="123">
        <f>IF(A38&lt;&gt;"",IF(R38*'ورود اطلاعات'!$F$7&lt;='life table -مفروضات و نرخ ها'!$M$10,R38*'ورود اطلاعات'!$F$7,'life table -مفروضات و نرخ ها'!$M$10),0)</f>
        <v>0</v>
      </c>
      <c r="V38" s="123">
        <f>IF(A38&lt;&gt;"",IF(Q38*'ورود اطلاعات'!$H$7&lt;='life table -مفروضات و نرخ ها'!$M$10,Q38*'ورود اطلاعات'!$H$7,'life table -مفروضات و نرخ ها'!$M$10),0)</f>
        <v>0</v>
      </c>
      <c r="W38" s="123" t="str">
        <f>IF(A38&lt;&gt;"",IF(W37*(1+'life table -مفروضات و نرخ ها'!$M$4)&lt;'life table -مفروضات و نرخ ها'!$I$11,W37*(1+'life table -مفروضات و نرخ ها'!$M$4),'life table -مفروضات و نرخ ها'!$I$11),"")</f>
        <v/>
      </c>
      <c r="X38" s="123">
        <f>IF(C38&lt;&gt;"",IF(X37*(1+'life table -مفروضات و نرخ ها'!$M$4)&lt;'life table -مفروضات و نرخ ها'!$I$11,X37*(1+'life table -مفروضات و نرخ ها'!$M$4),'life table -مفروضات و نرخ ها'!$I$11),0)</f>
        <v>0</v>
      </c>
      <c r="Y38" s="123">
        <f>IF(D38&lt;&gt;"",IF(Y37*(1+'life table -مفروضات و نرخ ها'!$M$4)&lt;'life table -مفروضات و نرخ ها'!$I$11,Y37*(1+'life table -مفروضات و نرخ ها'!$M$4),'life table -مفروضات و نرخ ها'!$I$11),0)</f>
        <v>0</v>
      </c>
      <c r="Z38" s="123">
        <f>IF(A38&lt;&gt;"",IF(Z37*(1+'life table -مفروضات و نرخ ها'!$M$4)&lt;'life table -مفروضات و نرخ ها'!$M$11,Z37*(1+'life table -مفروضات و نرخ ها'!$M$4),'life table -مفروضات و نرخ ها'!$M$11),0)</f>
        <v>0</v>
      </c>
      <c r="AA38" s="123">
        <f>IF(C38&lt;&gt;"",IF(AA37*(1+'life table -مفروضات و نرخ ها'!$M$4)&lt;'life table -مفروضات و نرخ ها'!$M$11,AA37*(1+'life table -مفروضات و نرخ ها'!$M$4),'life table -مفروضات و نرخ ها'!$M$11),0)</f>
        <v>0</v>
      </c>
      <c r="AB38" s="123">
        <f>IF(D38&lt;&gt;"",IF(AB37*(1+'life table -مفروضات و نرخ ها'!$M$4)&lt;'life table -مفروضات و نرخ ها'!$M$11,AB37*(1+'life table -مفروضات و نرخ ها'!$M$4),'life table -مفروضات و نرخ ها'!$M$11),0)</f>
        <v>0</v>
      </c>
      <c r="AC38" s="123">
        <f>IF(B38&gt;60,0,IF('ورود اطلاعات'!$D$14="ندارد",0,MIN(S38*'ورود اطلاعات'!$D$14,'life table -مفروضات و نرخ ها'!$O$10)))</f>
        <v>0</v>
      </c>
      <c r="AD38" s="123">
        <f>IF(C38&gt;60,0,IF('ورود اطلاعات'!$F$14="ندارد",0,MIN(R38*'ورود اطلاعات'!$F$14,'life table -مفروضات و نرخ ها'!$O$10)))</f>
        <v>0</v>
      </c>
      <c r="AE38" s="123">
        <f>IF(D38&gt;60,0,IF('ورود اطلاعات'!$H$14="ندارد",0,MIN(Q38*'ورود اطلاعات'!$H$14,'life table -مفروضات و نرخ ها'!$O$10)))</f>
        <v>0</v>
      </c>
      <c r="AF38" s="123">
        <f>IFERROR(IF(A38&lt;&gt;"",IF(AND('ورود اطلاعات'!$D$21="بیمه گذار",18&lt;=E38,E38&lt;=60),(AF37*AN37-AK37),IF(AND('ورود اطلاعات'!$D$21="بیمه شده اصلی",18&lt;=B38,B38&lt;=60),(AF37*AN37-AK37),0)),0),0)</f>
        <v>0</v>
      </c>
      <c r="AG38" s="123">
        <f t="shared" si="21"/>
        <v>0</v>
      </c>
      <c r="AH38" s="123">
        <f>IF(A38&lt;&gt;"",IF(AND('ورود اطلاعات'!$D$21="بیمه گذار",18&lt;=E38,E38&lt;=60),(AH37*AN37-AJ37),IF(AND('ورود اطلاعات'!$D$21="بیمه شده اصلی",18&lt;=B38,B38&lt;=60),(AH37*AN37-AJ37),0)),0)</f>
        <v>0</v>
      </c>
      <c r="AI38" s="123">
        <f t="shared" si="22"/>
        <v>0</v>
      </c>
      <c r="AJ38" s="123">
        <f>IFERROR(IF(A38&lt;&gt;"",IF('life table -مفروضات و نرخ ها'!$O$6="دارد",IF('life table -مفروضات و نرخ ها'!$O$11=0,IF(AND('life table -مفروضات و نرخ ها'!$K$5="خیر",'ورود اطلاعات'!$D$21="بیمه گذار"),(G39+AZ39+BA39+BB39+BC39+BD39+BE39+BF39+BG39+BH39+BI39+BP39+BQ39+BR39),IF(AND('life table -مفروضات و نرخ ها'!$K$5="خیر",'ورود اطلاعات'!$D$21="بیمه شده اصلی"),(G39+CB39+CC39),0)),0),0),0),0)</f>
        <v>0</v>
      </c>
      <c r="AK38" s="123">
        <f>IF(A38&lt;&gt;"",IF('life table -مفروضات و نرخ ها'!$O$6="دارد",IF('ورود اطلاعات'!$B$9=1,IF('ورود اطلاعات'!$B$11="خیر",G39,0),0),0),0)</f>
        <v>0</v>
      </c>
      <c r="AL38" s="123">
        <f>IF(A38&lt;&gt;"",IF('life table -مفروضات و نرخ ها'!$O$6="دارد",IF('life table -مفروضات و نرخ ها'!$O$11=1,IF('life table -مفروضات و نرخ ها'!$K$5="بلی",G39,0),0),0),0)</f>
        <v>0</v>
      </c>
      <c r="AM38" s="123" t="str">
        <f>IFERROR(IF(A38&lt;&gt;"",IF('life table -مفروضات و نرخ ها'!$O$6="دارد",IF('life table -مفروضات و نرخ ها'!$O$11=0,IF('life table -مفروضات و نرخ ها'!$K$5="بلی",(G39+CB39+CC39),0),0),0),""),0)</f>
        <v/>
      </c>
      <c r="AN38" s="124" t="str">
        <f t="shared" si="16"/>
        <v/>
      </c>
      <c r="AO38" s="124" t="str">
        <f t="shared" si="17"/>
        <v/>
      </c>
      <c r="AP38" s="124" t="str">
        <f>IF(A38&lt;&gt;"",PRODUCT($AO$4:AO38),"")</f>
        <v/>
      </c>
      <c r="AQ38" s="123">
        <f>کارمزد!N38</f>
        <v>0</v>
      </c>
      <c r="AR38" s="123">
        <f>IF(A38&lt;6,('life table -مفروضات و نرخ ها'!$Q$4/5)*$S$4,0)</f>
        <v>0</v>
      </c>
      <c r="AS38" s="123" t="str">
        <f>IFERROR(IF(A38&lt;&gt;"",'life table -مفروضات و نرخ ها'!$Q$6*H38,""),"")</f>
        <v/>
      </c>
      <c r="AT38" s="123" t="str">
        <f>IF(A38&lt;&gt;"",'life table -مفروضات و نرخ ها'!$Q$7*H38,"")</f>
        <v/>
      </c>
      <c r="AU38" s="123">
        <f t="shared" si="18"/>
        <v>0</v>
      </c>
      <c r="AV38" s="125">
        <f>IF(A38&lt;&gt;"",(('life table -مفروضات و نرخ ها'!$M$5*(((AN38)^(1/'life table -مفروضات و نرخ ها'!$M$5))-1))/((1-AO38)*((AN38)^(1/'life table -مفروضات و نرخ ها'!$M$5)))-1),0)</f>
        <v>0</v>
      </c>
      <c r="AW38" s="123" t="str">
        <f>IF(A38&lt;&gt;"",N38*'life table -مفروضات و نرخ ها'!$O$4,"")</f>
        <v/>
      </c>
      <c r="AX38" s="123" t="str">
        <f>IF(A38&lt;&gt;"",O38*'life table -مفروضات و نرخ ها'!$U$3,"")</f>
        <v/>
      </c>
      <c r="AY38" s="123" t="str">
        <f>IF(A38&lt;&gt;"",P38*'life table -مفروضات و نرخ ها'!$U$4,"")</f>
        <v/>
      </c>
      <c r="AZ38" s="123" t="str">
        <f>IFERROR(IF(A38&lt;&gt;"",IF('life table -مفروضات و نرخ ها'!$O$8=1,('life table -مفروضات و نرخ ها'!$Y$3*T38),IF('life table -مفروضات و نرخ ها'!$O$8=2,('life table -مفروضات و نرخ ها'!$Y$4*T38),IF('life table -مفروضات و نرخ ها'!$O$8=3,('life table -مفروضات و نرخ ها'!$Y$5*T38),IF('life table -مفروضات و نرخ ها'!$O$8=4,('life table -مفروضات و نرخ ها'!$Y$6*T38),('life table -مفروضات و نرخ ها'!$Y$7*T38))))),""),"")</f>
        <v/>
      </c>
      <c r="BA38" s="123" t="str">
        <f>IFERROR(IF(A38&lt;&gt;"",IF('life table -مفروضات و نرخ ها'!$S$10=1,('life table -مفروضات و نرخ ها'!$Y$3*U38),IF('life table -مفروضات و نرخ ها'!$S$10=2,('life table -مفروضات و نرخ ها'!$Y$4*U38),IF('life table -مفروضات و نرخ ها'!$S$10=3,('life table -مفروضات و نرخ ها'!$Y$5*U38),IF('life table -مفروضات و نرخ ها'!$S$10=4,('life table -مفروضات و نرخ ها'!$Y$6*U38),('life table -مفروضات و نرخ ها'!$Y$7*U38))))),""),"")</f>
        <v/>
      </c>
      <c r="BB38" s="123" t="str">
        <f>IFERROR(IF(A38&lt;&gt;"",IF('life table -مفروضات و نرخ ها'!$S$11=1,('life table -مفروضات و نرخ ها'!$Y$3*V38),IF('life table -مفروضات و نرخ ها'!$S$11=2,('life table -مفروضات و نرخ ها'!$Y$4*V38),IF('life table -مفروضات و نرخ ها'!$S$11=3,('life table -مفروضات و نرخ ها'!$Y$5*V38),IF('life table -مفروضات و نرخ ها'!$S$11=4,('life table -مفروضات و نرخ ها'!$Y$6*V38),('life table -مفروضات و نرخ ها'!$Y$7*V38))))),""),"")</f>
        <v/>
      </c>
      <c r="BC38" s="123" t="str">
        <f>IFERROR(IF(A38&lt;&gt;"",IF('life table -مفروضات و نرخ ها'!$O$8=1,('life table -مفروضات و نرخ ها'!$Z$3*W38),IF('life table -مفروضات و نرخ ها'!$O$8=2,('life table -مفروضات و نرخ ها'!$Z$4*W38),IF('life table -مفروضات و نرخ ها'!$O$8=3,('life table -مفروضات و نرخ ها'!$Z$5*W38),IF('life table -مفروضات و نرخ ها'!$O$8=4,('life table -مفروضات و نرخ ها'!$Z$6*W38),('life table -مفروضات و نرخ ها'!$Z$7*W38))))),""),"")</f>
        <v/>
      </c>
      <c r="BD38" s="123" t="str">
        <f>IFERROR(IF(A38&lt;&gt;"",IF('life table -مفروضات و نرخ ها'!$S$10=1,('life table -مفروضات و نرخ ها'!$Z$3*X38),IF('life table -مفروضات و نرخ ها'!$S$10=2,('life table -مفروضات و نرخ ها'!$Z$4*X38),IF('life table -مفروضات و نرخ ها'!$S$10=3,('life table -مفروضات و نرخ ها'!$Z$5*X38),IF('life table -مفروضات و نرخ ها'!$S$10=4,('life table -مفروضات و نرخ ها'!$Z$6*X38),('life table -مفروضات و نرخ ها'!$Z$7*X38))))),""),"")</f>
        <v/>
      </c>
      <c r="BE38" s="123" t="str">
        <f>IFERROR(IF(A38&lt;&gt;"",IF('life table -مفروضات و نرخ ها'!$S$11=1,('life table -مفروضات و نرخ ها'!$Z$3*Y38),IF('life table -مفروضات و نرخ ها'!$S$11=2,('life table -مفروضات و نرخ ها'!$Z$4*Y38),IF('life table -مفروضات و نرخ ها'!$S$11=3,('life table -مفروضات و نرخ ها'!$Z$5*Y38),IF('life table -مفروضات و نرخ ها'!$S$11=4,('life table -مفروضات و نرخ ها'!$Z$6*Y38),('life table -مفروضات و نرخ ها'!$Z$7*Y38))))),""),"")</f>
        <v/>
      </c>
      <c r="BF38" s="123" t="str">
        <f>IFERROR(IF(A38&lt;&gt;"",IF('life table -مفروضات و نرخ ها'!$O$8=1,('life table -مفروضات و نرخ ها'!$AA$3*Z38),IF('life table -مفروضات و نرخ ها'!$O$8=2,('life table -مفروضات و نرخ ها'!$AA$4*Z38),IF('life table -مفروضات و نرخ ها'!$O$8=3,('life table -مفروضات و نرخ ها'!$AA$5*Z38),IF('life table -مفروضات و نرخ ها'!$O$8=4,('life table -مفروضات و نرخ ها'!$AA$6*Z38),('life table -مفروضات و نرخ ها'!$AA$7*Z38))))),""),"")</f>
        <v/>
      </c>
      <c r="BG38" s="123" t="str">
        <f>IFERROR(IF(A38&lt;&gt;"",IF('life table -مفروضات و نرخ ها'!$S$10=1,('life table -مفروضات و نرخ ها'!$AA$3*AA38),IF('life table -مفروضات و نرخ ها'!$S$10=2,('life table -مفروضات و نرخ ها'!$AA$4*AA38),IF('life table -مفروضات و نرخ ها'!$S$10=3,('life table -مفروضات و نرخ ها'!$AA$5*AA38),IF('life table -مفروضات و نرخ ها'!$S$10=4,('life table -مفروضات و نرخ ها'!$AA$6*AA38),('life table -مفروضات و نرخ ها'!$AA$7*AA38))))),""),"")</f>
        <v/>
      </c>
      <c r="BH38" s="123" t="str">
        <f>IFERROR(IF(B38&lt;&gt;"",IF('life table -مفروضات و نرخ ها'!$S$11=1,('life table -مفروضات و نرخ ها'!$AA$3*AB38),IF('life table -مفروضات و نرخ ها'!$S$11=2,('life table -مفروضات و نرخ ها'!$AA$4*AB38),IF('life table -مفروضات و نرخ ها'!$S$11=3,('life table -مفروضات و نرخ ها'!$AA$5*AB38),IF('life table -مفروضات و نرخ ها'!$S$11=4,('life table -مفروضات و نرخ ها'!$AA$6*AB38),('life table -مفروضات و نرخ ها'!$AA$7*AB38))))),""),"")</f>
        <v/>
      </c>
      <c r="BI38" s="123" t="str">
        <f>IF(A38&lt;&gt;"",(T38*'life table -مفروضات و نرخ ها'!$Y$3+W38*'life table -مفروضات و نرخ ها'!$Z$3+Z38*'life table -مفروضات و نرخ ها'!$AA$3)*'ورود اطلاعات'!$D$22+(U38*'life table -مفروضات و نرخ ها'!$Y$3+X38*'life table -مفروضات و نرخ ها'!$Z$3+AA38*'life table -مفروضات و نرخ ها'!$AA$3)*'ورود اطلاعات'!$F$17+(V38*'life table -مفروضات و نرخ ها'!$Y$3+Y38*'life table -مفروضات و نرخ ها'!$Z$3+AB38*'life table -مفروضات و نرخ ها'!$AA$3)*('ورود اطلاعات'!$H$17),"")</f>
        <v/>
      </c>
      <c r="BJ38" s="123">
        <f>IFERROR(IF($B$4+A38='ورود اطلاعات'!$B$8+محاسبات!$B$4,0,IF('ورود اطلاعات'!$B$11="بلی",IF(AND(B38&lt;18,B38&gt;60),0,IF(AND('ورود اطلاعات'!$D$20="دارد",'ورود اطلاعات'!$B$9=0),(G38+AZ38+BA38+BB38+BC38+BD38+BE38+BF38+BG38+BH38+BP38+BQ38+BR38+BI38)/K38)*VLOOKUP(B38,'life table -مفروضات و نرخ ها'!AF:AG,2,0))*(1+'ورود اطلاعات'!$D$22+'ورود اطلاعات'!$D$5),0)),0)</f>
        <v>0</v>
      </c>
      <c r="BK38" s="123">
        <f>IFERROR(IF($B$4+A38='ورود اطلاعات'!$B$8+محاسبات!$B$4,0,IF('ورود اطلاعات'!$B$11="بلی",IF(AND(B38&lt;18,B38&gt;60),0,IF(AND('ورود اطلاعات'!$D$20="دارد",'ورود اطلاعات'!$B$9=1),(G38)/K38)*VLOOKUP(B38,'life table -مفروضات و نرخ ها'!AF:AG,2,0))*(1+'ورود اطلاعات'!$D$22+'ورود اطلاعات'!$D$5),0)),0)</f>
        <v>0</v>
      </c>
      <c r="BL38" s="123">
        <f>IFERROR(IF($E$4+A38='ورود اطلاعات'!$B$8+محاسبات!$E$4,0,IF('ورود اطلاعات'!$B$9=0,IF('ورود اطلاعات'!$B$11="خیر",IF('ورود اطلاعات'!$D$20="دارد",IF('ورود اطلاعات'!$D$21="بیمه گذار",IF(AND(E38&lt;18,E38&gt;60),0,(((G38+AZ38+BA38+BB38+BC38+BD38+BE38+BF38+BG38+BH38+BP38+BQ38+BR38+BI38)/K38)*VLOOKUP(E38,'life table -مفروضات و نرخ ها'!AF:AG,2,0)*(1+'ورود اطلاعات'!$D$24+'ورود اطلاعات'!$D$23))),0),0),0),0)),0)</f>
        <v>0</v>
      </c>
      <c r="BM38" s="123">
        <f>IFERROR(IF($B$4+A38='ورود اطلاعات'!$B$8+$B$4,0,IF('ورود اطلاعات'!$B$9=0,IF('ورود اطلاعات'!$B$11="خیر",IF('ورود اطلاعات'!$D$20="دارد",IF('ورود اطلاعات'!$D$21="بیمه شده اصلی",IF(AND(B38&lt;18,B38&gt;60),0,(((G38+AZ38+BA38+BB38+BC38+BD38+BE38+BF38+BG38+BH38+BP38+BQ38+BR38+BI38)/K38)*VLOOKUP(B38,'life table -مفروضات و نرخ ها'!AF:AG,2,0)*(1+'ورود اطلاعات'!$D$22+'ورود اطلاعات'!$D$5))),0),0),0),0)),0)</f>
        <v>0</v>
      </c>
      <c r="BN38" s="123">
        <f>IFERROR(IF($E$4+A38='ورود اطلاعات'!$B$8+$E$4,0,IF('ورود اطلاعات'!$B$9=1,IF('ورود اطلاعات'!$B$11="خیر",IF('ورود اطلاعات'!$D$20="دارد",IF('ورود اطلاعات'!$D$21="بیمه گذار",IF(AND(E38&lt;18,E38&gt;60),0,((G38/K38)*VLOOKUP(E38,'life table -مفروضات و نرخ ها'!AF:AG,2,0)*(1+'ورود اطلاعات'!$D$24+'ورود اطلاعات'!$D$23))),0),0),0))),0)</f>
        <v>0</v>
      </c>
      <c r="BO38" s="123">
        <f>IFERROR(IF($B$4+A38='ورود اطلاعات'!$B$8+$B$4,0,IF('ورود اطلاعات'!$B$9=1,IF('ورود اطلاعات'!$B$11="خیر",IF('ورود اطلاعات'!$D$20="دارد",IF('ورود اطلاعات'!$D$21="بیمه شده اصلی",IF(AND(B38&lt;18,B38&gt;60),0,((G38/K38)*VLOOKUP(B38,'life table -مفروضات و نرخ ها'!AF:AG,2,0)*(1+'ورود اطلاعات'!$D$22+'ورود اطلاعات'!$D$5))),0),0),0),0)),0)</f>
        <v>0</v>
      </c>
      <c r="BP38" s="123">
        <f>IFERROR(IF('ورود اطلاعات'!$D$16=5,(VLOOKUP(محاسبات!B38,'life table -مفروضات و نرخ ها'!AC:AD,2,0)*محاسبات!AC38)/1000000,(VLOOKUP(محاسبات!B38,'life table -مفروضات و نرخ ها'!AC:AE,3,0)*محاسبات!AC38)/1000000)*(1+'ورود اطلاعات'!$D$5),0)</f>
        <v>0</v>
      </c>
      <c r="BQ38" s="123">
        <f>IFERROR(IF('ورود اطلاعات'!$F$16=5,(VLOOKUP(C38,'life table -مفروضات و نرخ ها'!AC:AD,2,0)*AD38)/1000000,(VLOOKUP(C38,'life table -مفروضات و نرخ ها'!AC:AE,3,0)*محاسبات!AD38)/1000000)*(1+'ورود اطلاعات'!$F$5),0)</f>
        <v>0</v>
      </c>
      <c r="BR38" s="123">
        <f>IFERROR(IF('ورود اطلاعات'!$H$16=5,(VLOOKUP(D38,'life table -مفروضات و نرخ ها'!AC:AD,2,0)*AE38)/1000000,(VLOOKUP(D38,'life table -مفروضات و نرخ ها'!AC:AE,3,0)*AE38)/1000000)*(1+'ورود اطلاعات'!$H$5),0)</f>
        <v>0</v>
      </c>
      <c r="BS38" s="123" t="b">
        <f>IF(A38&lt;&gt;"",IF('ورود اطلاعات'!$B$9=1,IF('ورود اطلاعات'!$B$11="بلی",IF(AND(18&lt;=B38,B38&lt;=60),AG38*(VLOOKUP('life table -مفروضات و نرخ ها'!$O$3+A37,'life table -مفروضات و نرخ ها'!$A$3:$D$103,4,0))*(1+'ورود اطلاعات'!$D$5),0),0),0))</f>
        <v>0</v>
      </c>
      <c r="BT38" s="123" t="b">
        <f>IFERROR(IF(A38&lt;&gt;"",IF('ورود اطلاعات'!$B$9=1,IF('ورود اطلاعات'!$B$11="خیر",IF('ورود اطلاعات'!$D$21="بیمه شده اصلی",(محاسبات!AF38*VLOOKUP(محاسبات!B38,'life table -مفروضات و نرخ ها'!A:D,4,0)*(1+'ورود اطلاعات'!$D$5)),IF('ورود اطلاعات'!$D$21="بیمه گذار",(محاسبات!AF38*VLOOKUP(محاسبات!E38,'life table -مفروضات و نرخ ها'!A:D,4,0)*(1+'ورود اطلاعات'!$D$23)),0))))),0)</f>
        <v>0</v>
      </c>
      <c r="BU38" s="123" t="b">
        <f>IFERROR(IF(A38&lt;&gt;"",IF('ورود اطلاعات'!$B$9=0,IF('ورود اطلاعات'!$B$11="خیر",IF('ورود اطلاعات'!$D$21="بیمه شده اصلی",(محاسبات!AH38*VLOOKUP(محاسبات!B38,'life table -مفروضات و نرخ ها'!A:D,4,0)*(1+'ورود اطلاعات'!$D$5)),IF('ورود اطلاعات'!$D$21="بیمه گذار",(محاسبات!AH38*VLOOKUP(محاسبات!E38,'life table -مفروضات و نرخ ها'!A:D,4,0)*(1+'ورود اطلاعات'!$D$23)),0))))),0)</f>
        <v>0</v>
      </c>
      <c r="BV38" s="123" t="b">
        <f>IF(A38&lt;&gt;"",IF('ورود اطلاعات'!$B$9=0,IF('ورود اطلاعات'!$B$11="بلی",IF(AND(18&lt;=B38,B38&lt;=60),AI38*(VLOOKUP('life table -مفروضات و نرخ ها'!$O$3+A37,'life table -مفروضات و نرخ ها'!$A$3:$D$103,4,0))*(1+'ورود اطلاعات'!$D$5),0),0),0))</f>
        <v>0</v>
      </c>
      <c r="BW38" s="123" t="str">
        <f>IFERROR(IF(A38&lt;&gt;"",'life table -مفروضات و نرخ ها'!$Q$11*BK38,""),0)</f>
        <v/>
      </c>
      <c r="BX38" s="123" t="str">
        <f>IFERROR(IF(A38&lt;&gt;"",'life table -مفروضات و نرخ ها'!$Q$11*(BO38+BN38),""),0)</f>
        <v/>
      </c>
      <c r="BY38" s="123">
        <f>IFERROR(IF(A38&lt;&gt;"",BJ38*'life table -مفروضات و نرخ ها'!$Q$11,0),"")</f>
        <v>0</v>
      </c>
      <c r="BZ38" s="123">
        <f>IFERROR(IF(A38&lt;&gt;"",(BM38+BL38)*'life table -مفروضات و نرخ ها'!$Q$11,0),0)</f>
        <v>0</v>
      </c>
      <c r="CA38" s="123">
        <f>IF(A38&lt;&gt;"",AZ38+BC38+BF38+BJ38+BK38+BL38+BM38+BN38+BO38+BP38+BS38+BT38+BU38+BV38+BW38+BX38+BY38+BZ38+'ورود اطلاعات'!$D$22*(محاسبات!T38*'life table -مفروضات و نرخ ها'!$Y$3+محاسبات!W38*'life table -مفروضات و نرخ ها'!$Z$3+محاسبات!Z38*'life table -مفروضات و نرخ ها'!$AA$3),0)</f>
        <v>0</v>
      </c>
      <c r="CB38" s="123">
        <f>IF(A38&lt;&gt;"",BA38+BD38+BG38+BQ38+'ورود اطلاعات'!$F$17*(محاسبات!U38*'life table -مفروضات و نرخ ها'!$Y$3+محاسبات!X38*'life table -مفروضات و نرخ ها'!$Z$3+محاسبات!AA38*'life table -مفروضات و نرخ ها'!$AA$3),0)</f>
        <v>0</v>
      </c>
      <c r="CC38" s="123" t="str">
        <f>IF(A38&lt;&gt;"",BB38+BE38+BH38+BR38+'ورود اطلاعات'!$H$17*(محاسبات!V38*'life table -مفروضات و نرخ ها'!$Y$3+محاسبات!Y38*'life table -مفروضات و نرخ ها'!$Z$3+محاسبات!AB38*'life table -مفروضات و نرخ ها'!$AA$3),"")</f>
        <v/>
      </c>
      <c r="CD38" s="123" t="str">
        <f>IF(B38&lt;&gt;"",'life table -مفروضات و نرخ ها'!$Q$8*(N38+P38+O38+AQ38+AR38+AS38+AT38+AW38+AX38+AY38+AZ38+BA38+BL38+BN38+BO38+BB38+BC38+BD38+BE38+BF38+BG38+BH38+BP38+BQ38+BR38+BJ38+BK38+BM38+BS38+BT38+BU38+BV38+BW38+BX38+BY38+BZ38+AU38),"")</f>
        <v/>
      </c>
      <c r="CE38" s="123" t="str">
        <f>IF(B38&lt;&gt;"",'life table -مفروضات و نرخ ها'!$Q$9*(N38+P38+O38+AQ38+AR38+AS38+AT38+AW38+AX38+AY38+AZ38+BA38+BL38+BN38+BO38+BB38+BC38+BD38+BE38+BF38+BG38+BH38+BP38+BQ38+BR38+BJ38+BK38+BM38+BS38+BT38+BU38+BV38+BW38+BX38+BY38+BZ38+AU38),"")</f>
        <v/>
      </c>
      <c r="CF38" s="123" t="str">
        <f>IF(A38&lt;&gt;"",(CF37*(1+L38)+(I38/'life table -مفروضات و نرخ ها'!$M$5)*L38*((1+L38)^(1/'life table -مفروضات و نرخ ها'!$M$5))/(((1+L38)^(1/'life table -مفروضات و نرخ ها'!$M$5))-1)),"")</f>
        <v/>
      </c>
      <c r="CG38" s="123" t="str">
        <f t="shared" si="14"/>
        <v/>
      </c>
      <c r="CH38" s="123" t="str">
        <f t="shared" ref="CH38:CH69" si="23">IF(A38&lt;&gt;"",CH37*(1+L38),"")</f>
        <v/>
      </c>
      <c r="CI38" s="123" t="str">
        <f t="shared" si="12"/>
        <v/>
      </c>
      <c r="CJ38" s="123" t="str">
        <f t="shared" si="19"/>
        <v/>
      </c>
      <c r="CK38" s="121">
        <f>'ورود اطلاعات'!$D$19*محاسبات!G37</f>
        <v>0</v>
      </c>
      <c r="CL38" s="126">
        <f t="shared" si="20"/>
        <v>0</v>
      </c>
      <c r="CM38" s="123" t="str">
        <f>IF(A38&lt;&gt;"",(CM37*(1+$CO$1)+(I38/'life table -مفروضات و نرخ ها'!$M$5)*$CO$1*((1+$CO$1)^(1/'life table -مفروضات و نرخ ها'!$M$5))/(((1+$CO$1)^(1/'life table -مفروضات و نرخ ها'!$M$5))-1)),"")</f>
        <v/>
      </c>
      <c r="CN38" s="123" t="str">
        <f t="shared" si="9"/>
        <v/>
      </c>
    </row>
    <row r="39" spans="1:92" ht="19.5" x14ac:dyDescent="0.25">
      <c r="A39" s="95" t="str">
        <f t="shared" si="10"/>
        <v/>
      </c>
      <c r="B39" s="122" t="str">
        <f>IFERROR(IF(A38+$B$4&gt;81,"",IF($B$4+'life table -مفروضات و نرخ ها'!A38&lt;$B$4+'life table -مفروضات و نرخ ها'!$I$5,$B$4+'life table -مفروضات و نرخ ها'!A38,"")),"")</f>
        <v/>
      </c>
      <c r="C39" s="122" t="str">
        <f>IFERROR(IF(B39&lt;&gt;"",IF(A38+$C$4&gt;81,"",IF($C$4+'life table -مفروضات و نرخ ها'!A38&lt;$C$4+'life table -مفروضات و نرخ ها'!$I$5,$C$4+'life table -مفروضات و نرخ ها'!A38,"")),""),"")</f>
        <v/>
      </c>
      <c r="D39" s="122" t="str">
        <f>IFERROR(IF(B39&lt;&gt;"",IF(A38+$D$4&gt;81,"",IF($D$4+'life table -مفروضات و نرخ ها'!A38&lt;$D$4+'life table -مفروضات و نرخ ها'!$I$5,$D$4+'life table -مفروضات و نرخ ها'!A38,"")),""),"")</f>
        <v/>
      </c>
      <c r="E39" s="122" t="str">
        <f>IF(B39&lt;&gt;"",IF('life table -مفروضات و نرخ ها'!$K$4&lt;&gt; 0,IF($E$4+'life table -مفروضات و نرخ ها'!A38&lt;$E$4+'life table -مفروضات و نرخ ها'!$I$5,$E$4+'life table -مفروضات و نرخ ها'!A38,"")),"")</f>
        <v/>
      </c>
      <c r="G39" s="123">
        <f>IF(A39&lt;&gt;"",IF('life table -مفروضات و نرخ ها'!$I$7&lt;&gt; "يكجا",G38*(1+'life table -مفروضات و نرخ ها'!$I$4),0),0)</f>
        <v>0</v>
      </c>
      <c r="H39" s="123">
        <f>IFERROR(IF(A39&lt;&gt;"",IF('life table -مفروضات و نرخ ها'!$O$11=1,(G39/K39)-(CA39+CB39+CC39),(G39/K39)),0),0)</f>
        <v>0</v>
      </c>
      <c r="I39" s="123" t="str">
        <f t="shared" si="15"/>
        <v/>
      </c>
      <c r="J39" s="123" t="str">
        <f>IF(A39&lt;&gt;"",IF(A39=1,'life table -مفروضات و نرخ ها'!$M$6,0),"")</f>
        <v/>
      </c>
      <c r="K39" s="124">
        <v>1</v>
      </c>
      <c r="L39" s="124" t="str">
        <f t="shared" si="13"/>
        <v/>
      </c>
      <c r="M39" s="124">
        <f t="shared" si="6"/>
        <v>0.28649999999999998</v>
      </c>
      <c r="N39" s="123">
        <f>IF(B39&lt;&gt;"",S39*(VLOOKUP('life table -مفروضات و نرخ ها'!$O$3+A38,'life table -مفروضات و نرخ ها'!$A$3:$D$103,4)*(1/(1+L39)^0.5)),0)</f>
        <v>0</v>
      </c>
      <c r="O39" s="123">
        <f>IFERROR(IF(C39&lt;&gt;"",R39*(VLOOKUP('life table -مفروضات و نرخ ها'!$S$3+A38,'life table -مفروضات و نرخ ها'!$A$3:$D$103,4)*(1/(1+L39)^0.5)),0),"")</f>
        <v>0</v>
      </c>
      <c r="P39" s="123">
        <f>IFERROR(IF(D39&lt;&gt;"",Q39*(VLOOKUP('life table -مفروضات و نرخ ها'!$S$4+A38,'life table -مفروضات و نرخ ها'!$A$3:$D$103,4)*(1/(1+L39)^0.5)),0),"")</f>
        <v>0</v>
      </c>
      <c r="Q39" s="123">
        <f>IF(D39&lt;&gt;"",IF((Q38*(1+'life table -مفروضات و نرخ ها'!$M$4))&gt;='life table -مفروضات و نرخ ها'!$I$10,'life table -مفروضات و نرخ ها'!$I$10,(Q38*(1+'life table -مفروضات و نرخ ها'!$M$4))),0)</f>
        <v>0</v>
      </c>
      <c r="R39" s="123">
        <f>IF(C39&lt;&gt;"",IF((R38*(1+'life table -مفروضات و نرخ ها'!$M$4))&gt;='life table -مفروضات و نرخ ها'!$I$10,'life table -مفروضات و نرخ ها'!$I$10,(R38*(1+'life table -مفروضات و نرخ ها'!$M$4))),0)</f>
        <v>0</v>
      </c>
      <c r="S39" s="123">
        <f>IF(A39&lt;&gt;"",IF((S38*(1+'life table -مفروضات و نرخ ها'!$M$4))&gt;='life table -مفروضات و نرخ ها'!$I$10,'life table -مفروضات و نرخ ها'!$I$10,(S38*(1+'life table -مفروضات و نرخ ها'!$M$4))),0)</f>
        <v>0</v>
      </c>
      <c r="T39" s="123">
        <f>IF(A39&lt;&gt;"",IF(S39*'ورود اطلاعات'!$D$7&lt;='life table -مفروضات و نرخ ها'!$M$10,S39*'ورود اطلاعات'!$D$7,'life table -مفروضات و نرخ ها'!$M$10),0)</f>
        <v>0</v>
      </c>
      <c r="U39" s="123">
        <f>IF(A39&lt;&gt;"",IF(R39*'ورود اطلاعات'!$F$7&lt;='life table -مفروضات و نرخ ها'!$M$10,R39*'ورود اطلاعات'!$F$7,'life table -مفروضات و نرخ ها'!$M$10),0)</f>
        <v>0</v>
      </c>
      <c r="V39" s="123">
        <f>IF(A39&lt;&gt;"",IF(Q39*'ورود اطلاعات'!$H$7&lt;='life table -مفروضات و نرخ ها'!$M$10,Q39*'ورود اطلاعات'!$H$7,'life table -مفروضات و نرخ ها'!$M$10),0)</f>
        <v>0</v>
      </c>
      <c r="W39" s="123" t="str">
        <f>IF(A39&lt;&gt;"",IF(W38*(1+'life table -مفروضات و نرخ ها'!$M$4)&lt;'life table -مفروضات و نرخ ها'!$I$11,W38*(1+'life table -مفروضات و نرخ ها'!$M$4),'life table -مفروضات و نرخ ها'!$I$11),"")</f>
        <v/>
      </c>
      <c r="X39" s="123">
        <f>IF(C39&lt;&gt;"",IF(X38*(1+'life table -مفروضات و نرخ ها'!$M$4)&lt;'life table -مفروضات و نرخ ها'!$I$11,X38*(1+'life table -مفروضات و نرخ ها'!$M$4),'life table -مفروضات و نرخ ها'!$I$11),0)</f>
        <v>0</v>
      </c>
      <c r="Y39" s="123">
        <f>IF(D39&lt;&gt;"",IF(Y38*(1+'life table -مفروضات و نرخ ها'!$M$4)&lt;'life table -مفروضات و نرخ ها'!$I$11,Y38*(1+'life table -مفروضات و نرخ ها'!$M$4),'life table -مفروضات و نرخ ها'!$I$11),0)</f>
        <v>0</v>
      </c>
      <c r="Z39" s="123">
        <f>IF(A39&lt;&gt;"",IF(Z38*(1+'life table -مفروضات و نرخ ها'!$M$4)&lt;'life table -مفروضات و نرخ ها'!$M$11,Z38*(1+'life table -مفروضات و نرخ ها'!$M$4),'life table -مفروضات و نرخ ها'!$M$11),0)</f>
        <v>0</v>
      </c>
      <c r="AA39" s="123">
        <f>IF(C39&lt;&gt;"",IF(AA38*(1+'life table -مفروضات و نرخ ها'!$M$4)&lt;'life table -مفروضات و نرخ ها'!$M$11,AA38*(1+'life table -مفروضات و نرخ ها'!$M$4),'life table -مفروضات و نرخ ها'!$M$11),0)</f>
        <v>0</v>
      </c>
      <c r="AB39" s="123">
        <f>IF(D39&lt;&gt;"",IF(AB38*(1+'life table -مفروضات و نرخ ها'!$M$4)&lt;'life table -مفروضات و نرخ ها'!$M$11,AB38*(1+'life table -مفروضات و نرخ ها'!$M$4),'life table -مفروضات و نرخ ها'!$M$11),0)</f>
        <v>0</v>
      </c>
      <c r="AC39" s="123">
        <f>IF(B39&gt;60,0,IF('ورود اطلاعات'!$D$14="ندارد",0,MIN(S39*'ورود اطلاعات'!$D$14,'life table -مفروضات و نرخ ها'!$O$10)))</f>
        <v>0</v>
      </c>
      <c r="AD39" s="123">
        <f>IF(C39&gt;60,0,IF('ورود اطلاعات'!$F$14="ندارد",0,MIN(R39*'ورود اطلاعات'!$F$14,'life table -مفروضات و نرخ ها'!$O$10)))</f>
        <v>0</v>
      </c>
      <c r="AE39" s="123">
        <f>IF(D39&gt;60,0,IF('ورود اطلاعات'!$H$14="ندارد",0,MIN(Q39*'ورود اطلاعات'!$H$14,'life table -مفروضات و نرخ ها'!$O$10)))</f>
        <v>0</v>
      </c>
      <c r="AF39" s="123">
        <f>IFERROR(IF(A39&lt;&gt;"",IF(AND('ورود اطلاعات'!$D$21="بیمه گذار",18&lt;=E39,E39&lt;=60),(AF38*AN38-AK38),IF(AND('ورود اطلاعات'!$D$21="بیمه شده اصلی",18&lt;=B39,B39&lt;=60),(AF38*AN38-AK38),0)),0),0)</f>
        <v>0</v>
      </c>
      <c r="AG39" s="123">
        <f t="shared" si="21"/>
        <v>0</v>
      </c>
      <c r="AH39" s="123">
        <f>IF(A39&lt;&gt;"",IF(AND('ورود اطلاعات'!$D$21="بیمه گذار",18&lt;=E39,E39&lt;=60),(AH38*AN38-AJ38),IF(AND('ورود اطلاعات'!$D$21="بیمه شده اصلی",18&lt;=B39,B39&lt;=60),(AH38*AN38-AJ38),0)),0)</f>
        <v>0</v>
      </c>
      <c r="AI39" s="123">
        <f t="shared" si="22"/>
        <v>0</v>
      </c>
      <c r="AJ39" s="123">
        <f>IFERROR(IF(A39&lt;&gt;"",IF('life table -مفروضات و نرخ ها'!$O$6="دارد",IF('life table -مفروضات و نرخ ها'!$O$11=0,IF(AND('life table -مفروضات و نرخ ها'!$K$5="خیر",'ورود اطلاعات'!$D$21="بیمه گذار"),(G40+AZ40+BA40+BB40+BC40+BD40+BE40+BF40+BG40+BH40+BI40+BP40+BQ40+BR40),IF(AND('life table -مفروضات و نرخ ها'!$K$5="خیر",'ورود اطلاعات'!$D$21="بیمه شده اصلی"),(G40+CB40+CC40),0)),0),0),0),0)</f>
        <v>0</v>
      </c>
      <c r="AK39" s="123">
        <f>IF(A39&lt;&gt;"",IF('life table -مفروضات و نرخ ها'!$O$6="دارد",IF('ورود اطلاعات'!$B$9=1,IF('ورود اطلاعات'!$B$11="خیر",G40,0),0),0),0)</f>
        <v>0</v>
      </c>
      <c r="AL39" s="123">
        <f>IF(A39&lt;&gt;"",IF('life table -مفروضات و نرخ ها'!$O$6="دارد",IF('life table -مفروضات و نرخ ها'!$O$11=1,IF('life table -مفروضات و نرخ ها'!$K$5="بلی",G40,0),0),0),0)</f>
        <v>0</v>
      </c>
      <c r="AM39" s="123" t="str">
        <f>IFERROR(IF(A39&lt;&gt;"",IF('life table -مفروضات و نرخ ها'!$O$6="دارد",IF('life table -مفروضات و نرخ ها'!$O$11=0,IF('life table -مفروضات و نرخ ها'!$K$5="بلی",(G40+CB40+CC40),0),0),0),""),0)</f>
        <v/>
      </c>
      <c r="AN39" s="124" t="str">
        <f t="shared" si="16"/>
        <v/>
      </c>
      <c r="AO39" s="124" t="str">
        <f t="shared" si="17"/>
        <v/>
      </c>
      <c r="AP39" s="124" t="str">
        <f>IF(A39&lt;&gt;"",PRODUCT($AO$4:AO39),"")</f>
        <v/>
      </c>
      <c r="AQ39" s="123">
        <f>کارمزد!N39</f>
        <v>0</v>
      </c>
      <c r="AR39" s="123">
        <f>IF(A39&lt;6,('life table -مفروضات و نرخ ها'!$Q$4/5)*$S$4,0)</f>
        <v>0</v>
      </c>
      <c r="AS39" s="123" t="str">
        <f>IFERROR(IF(A39&lt;&gt;"",'life table -مفروضات و نرخ ها'!$Q$6*H39,""),"")</f>
        <v/>
      </c>
      <c r="AT39" s="123" t="str">
        <f>IF(A39&lt;&gt;"",'life table -مفروضات و نرخ ها'!$Q$7*H39,"")</f>
        <v/>
      </c>
      <c r="AU39" s="123">
        <f t="shared" si="18"/>
        <v>0</v>
      </c>
      <c r="AV39" s="125">
        <f>IF(A39&lt;&gt;"",(('life table -مفروضات و نرخ ها'!$M$5*(((AN39)^(1/'life table -مفروضات و نرخ ها'!$M$5))-1))/((1-AO39)*((AN39)^(1/'life table -مفروضات و نرخ ها'!$M$5)))-1),0)</f>
        <v>0</v>
      </c>
      <c r="AW39" s="123" t="str">
        <f>IF(A39&lt;&gt;"",N39*'life table -مفروضات و نرخ ها'!$O$4,"")</f>
        <v/>
      </c>
      <c r="AX39" s="123" t="str">
        <f>IF(A39&lt;&gt;"",O39*'life table -مفروضات و نرخ ها'!$U$3,"")</f>
        <v/>
      </c>
      <c r="AY39" s="123" t="str">
        <f>IF(A39&lt;&gt;"",P39*'life table -مفروضات و نرخ ها'!$U$4,"")</f>
        <v/>
      </c>
      <c r="AZ39" s="123" t="str">
        <f>IFERROR(IF(A39&lt;&gt;"",IF('life table -مفروضات و نرخ ها'!$O$8=1,('life table -مفروضات و نرخ ها'!$Y$3*T39),IF('life table -مفروضات و نرخ ها'!$O$8=2,('life table -مفروضات و نرخ ها'!$Y$4*T39),IF('life table -مفروضات و نرخ ها'!$O$8=3,('life table -مفروضات و نرخ ها'!$Y$5*T39),IF('life table -مفروضات و نرخ ها'!$O$8=4,('life table -مفروضات و نرخ ها'!$Y$6*T39),('life table -مفروضات و نرخ ها'!$Y$7*T39))))),""),"")</f>
        <v/>
      </c>
      <c r="BA39" s="123" t="str">
        <f>IFERROR(IF(A39&lt;&gt;"",IF('life table -مفروضات و نرخ ها'!$S$10=1,('life table -مفروضات و نرخ ها'!$Y$3*U39),IF('life table -مفروضات و نرخ ها'!$S$10=2,('life table -مفروضات و نرخ ها'!$Y$4*U39),IF('life table -مفروضات و نرخ ها'!$S$10=3,('life table -مفروضات و نرخ ها'!$Y$5*U39),IF('life table -مفروضات و نرخ ها'!$S$10=4,('life table -مفروضات و نرخ ها'!$Y$6*U39),('life table -مفروضات و نرخ ها'!$Y$7*U39))))),""),"")</f>
        <v/>
      </c>
      <c r="BB39" s="123" t="str">
        <f>IFERROR(IF(A39&lt;&gt;"",IF('life table -مفروضات و نرخ ها'!$S$11=1,('life table -مفروضات و نرخ ها'!$Y$3*V39),IF('life table -مفروضات و نرخ ها'!$S$11=2,('life table -مفروضات و نرخ ها'!$Y$4*V39),IF('life table -مفروضات و نرخ ها'!$S$11=3,('life table -مفروضات و نرخ ها'!$Y$5*V39),IF('life table -مفروضات و نرخ ها'!$S$11=4,('life table -مفروضات و نرخ ها'!$Y$6*V39),('life table -مفروضات و نرخ ها'!$Y$7*V39))))),""),"")</f>
        <v/>
      </c>
      <c r="BC39" s="123" t="str">
        <f>IFERROR(IF(A39&lt;&gt;"",IF('life table -مفروضات و نرخ ها'!$O$8=1,('life table -مفروضات و نرخ ها'!$Z$3*W39),IF('life table -مفروضات و نرخ ها'!$O$8=2,('life table -مفروضات و نرخ ها'!$Z$4*W39),IF('life table -مفروضات و نرخ ها'!$O$8=3,('life table -مفروضات و نرخ ها'!$Z$5*W39),IF('life table -مفروضات و نرخ ها'!$O$8=4,('life table -مفروضات و نرخ ها'!$Z$6*W39),('life table -مفروضات و نرخ ها'!$Z$7*W39))))),""),"")</f>
        <v/>
      </c>
      <c r="BD39" s="123" t="str">
        <f>IFERROR(IF(A39&lt;&gt;"",IF('life table -مفروضات و نرخ ها'!$S$10=1,('life table -مفروضات و نرخ ها'!$Z$3*X39),IF('life table -مفروضات و نرخ ها'!$S$10=2,('life table -مفروضات و نرخ ها'!$Z$4*X39),IF('life table -مفروضات و نرخ ها'!$S$10=3,('life table -مفروضات و نرخ ها'!$Z$5*X39),IF('life table -مفروضات و نرخ ها'!$S$10=4,('life table -مفروضات و نرخ ها'!$Z$6*X39),('life table -مفروضات و نرخ ها'!$Z$7*X39))))),""),"")</f>
        <v/>
      </c>
      <c r="BE39" s="123" t="str">
        <f>IFERROR(IF(A39&lt;&gt;"",IF('life table -مفروضات و نرخ ها'!$S$11=1,('life table -مفروضات و نرخ ها'!$Z$3*Y39),IF('life table -مفروضات و نرخ ها'!$S$11=2,('life table -مفروضات و نرخ ها'!$Z$4*Y39),IF('life table -مفروضات و نرخ ها'!$S$11=3,('life table -مفروضات و نرخ ها'!$Z$5*Y39),IF('life table -مفروضات و نرخ ها'!$S$11=4,('life table -مفروضات و نرخ ها'!$Z$6*Y39),('life table -مفروضات و نرخ ها'!$Z$7*Y39))))),""),"")</f>
        <v/>
      </c>
      <c r="BF39" s="123" t="str">
        <f>IFERROR(IF(A39&lt;&gt;"",IF('life table -مفروضات و نرخ ها'!$O$8=1,('life table -مفروضات و نرخ ها'!$AA$3*Z39),IF('life table -مفروضات و نرخ ها'!$O$8=2,('life table -مفروضات و نرخ ها'!$AA$4*Z39),IF('life table -مفروضات و نرخ ها'!$O$8=3,('life table -مفروضات و نرخ ها'!$AA$5*Z39),IF('life table -مفروضات و نرخ ها'!$O$8=4,('life table -مفروضات و نرخ ها'!$AA$6*Z39),('life table -مفروضات و نرخ ها'!$AA$7*Z39))))),""),"")</f>
        <v/>
      </c>
      <c r="BG39" s="123" t="str">
        <f>IFERROR(IF(A39&lt;&gt;"",IF('life table -مفروضات و نرخ ها'!$S$10=1,('life table -مفروضات و نرخ ها'!$AA$3*AA39),IF('life table -مفروضات و نرخ ها'!$S$10=2,('life table -مفروضات و نرخ ها'!$AA$4*AA39),IF('life table -مفروضات و نرخ ها'!$S$10=3,('life table -مفروضات و نرخ ها'!$AA$5*AA39),IF('life table -مفروضات و نرخ ها'!$S$10=4,('life table -مفروضات و نرخ ها'!$AA$6*AA39),('life table -مفروضات و نرخ ها'!$AA$7*AA39))))),""),"")</f>
        <v/>
      </c>
      <c r="BH39" s="123" t="str">
        <f>IFERROR(IF(B39&lt;&gt;"",IF('life table -مفروضات و نرخ ها'!$S$11=1,('life table -مفروضات و نرخ ها'!$AA$3*AB39),IF('life table -مفروضات و نرخ ها'!$S$11=2,('life table -مفروضات و نرخ ها'!$AA$4*AB39),IF('life table -مفروضات و نرخ ها'!$S$11=3,('life table -مفروضات و نرخ ها'!$AA$5*AB39),IF('life table -مفروضات و نرخ ها'!$S$11=4,('life table -مفروضات و نرخ ها'!$AA$6*AB39),('life table -مفروضات و نرخ ها'!$AA$7*AB39))))),""),"")</f>
        <v/>
      </c>
      <c r="BI39" s="123" t="str">
        <f>IF(A39&lt;&gt;"",(T39*'life table -مفروضات و نرخ ها'!$Y$3+W39*'life table -مفروضات و نرخ ها'!$Z$3+Z39*'life table -مفروضات و نرخ ها'!$AA$3)*'ورود اطلاعات'!$D$22+(U39*'life table -مفروضات و نرخ ها'!$Y$3+X39*'life table -مفروضات و نرخ ها'!$Z$3+AA39*'life table -مفروضات و نرخ ها'!$AA$3)*'ورود اطلاعات'!$F$17+(V39*'life table -مفروضات و نرخ ها'!$Y$3+Y39*'life table -مفروضات و نرخ ها'!$Z$3+AB39*'life table -مفروضات و نرخ ها'!$AA$3)*('ورود اطلاعات'!$H$17),"")</f>
        <v/>
      </c>
      <c r="BJ39" s="123">
        <f>IFERROR(IF($B$4+A39='ورود اطلاعات'!$B$8+محاسبات!$B$4,0,IF('ورود اطلاعات'!$B$11="بلی",IF(AND(B39&lt;18,B39&gt;60),0,IF(AND('ورود اطلاعات'!$D$20="دارد",'ورود اطلاعات'!$B$9=0),(G39+AZ39+BA39+BB39+BC39+BD39+BE39+BF39+BG39+BH39+BP39+BQ39+BR39+BI39)/K39)*VLOOKUP(B39,'life table -مفروضات و نرخ ها'!AF:AG,2,0))*(1+'ورود اطلاعات'!$D$22+'ورود اطلاعات'!$D$5),0)),0)</f>
        <v>0</v>
      </c>
      <c r="BK39" s="123">
        <f>IFERROR(IF($B$4+A39='ورود اطلاعات'!$B$8+محاسبات!$B$4,0,IF('ورود اطلاعات'!$B$11="بلی",IF(AND(B39&lt;18,B39&gt;60),0,IF(AND('ورود اطلاعات'!$D$20="دارد",'ورود اطلاعات'!$B$9=1),(G39)/K39)*VLOOKUP(B39,'life table -مفروضات و نرخ ها'!AF:AG,2,0))*(1+'ورود اطلاعات'!$D$22+'ورود اطلاعات'!$D$5),0)),0)</f>
        <v>0</v>
      </c>
      <c r="BL39" s="123">
        <f>IFERROR(IF($E$4+A39='ورود اطلاعات'!$B$8+محاسبات!$E$4,0,IF('ورود اطلاعات'!$B$9=0,IF('ورود اطلاعات'!$B$11="خیر",IF('ورود اطلاعات'!$D$20="دارد",IF('ورود اطلاعات'!$D$21="بیمه گذار",IF(AND(E39&lt;18,E39&gt;60),0,(((G39+AZ39+BA39+BB39+BC39+BD39+BE39+BF39+BG39+BH39+BP39+BQ39+BR39+BI39)/K39)*VLOOKUP(E39,'life table -مفروضات و نرخ ها'!AF:AG,2,0)*(1+'ورود اطلاعات'!$D$24+'ورود اطلاعات'!$D$23))),0),0),0),0)),0)</f>
        <v>0</v>
      </c>
      <c r="BM39" s="123">
        <f>IFERROR(IF($B$4+A39='ورود اطلاعات'!$B$8+$B$4,0,IF('ورود اطلاعات'!$B$9=0,IF('ورود اطلاعات'!$B$11="خیر",IF('ورود اطلاعات'!$D$20="دارد",IF('ورود اطلاعات'!$D$21="بیمه شده اصلی",IF(AND(B39&lt;18,B39&gt;60),0,(((G39+AZ39+BA39+BB39+BC39+BD39+BE39+BF39+BG39+BH39+BP39+BQ39+BR39+BI39)/K39)*VLOOKUP(B39,'life table -مفروضات و نرخ ها'!AF:AG,2,0)*(1+'ورود اطلاعات'!$D$22+'ورود اطلاعات'!$D$5))),0),0),0),0)),0)</f>
        <v>0</v>
      </c>
      <c r="BN39" s="123">
        <f>IFERROR(IF($E$4+A39='ورود اطلاعات'!$B$8+$E$4,0,IF('ورود اطلاعات'!$B$9=1,IF('ورود اطلاعات'!$B$11="خیر",IF('ورود اطلاعات'!$D$20="دارد",IF('ورود اطلاعات'!$D$21="بیمه گذار",IF(AND(E39&lt;18,E39&gt;60),0,((G39/K39)*VLOOKUP(E39,'life table -مفروضات و نرخ ها'!AF:AG,2,0)*(1+'ورود اطلاعات'!$D$24+'ورود اطلاعات'!$D$23))),0),0),0))),0)</f>
        <v>0</v>
      </c>
      <c r="BO39" s="123">
        <f>IFERROR(IF($B$4+A39='ورود اطلاعات'!$B$8+$B$4,0,IF('ورود اطلاعات'!$B$9=1,IF('ورود اطلاعات'!$B$11="خیر",IF('ورود اطلاعات'!$D$20="دارد",IF('ورود اطلاعات'!$D$21="بیمه شده اصلی",IF(AND(B39&lt;18,B39&gt;60),0,((G39/K39)*VLOOKUP(B39,'life table -مفروضات و نرخ ها'!AF:AG,2,0)*(1+'ورود اطلاعات'!$D$22+'ورود اطلاعات'!$D$5))),0),0),0),0)),0)</f>
        <v>0</v>
      </c>
      <c r="BP39" s="123">
        <f>IFERROR(IF('ورود اطلاعات'!$D$16=5,(VLOOKUP(محاسبات!B39,'life table -مفروضات و نرخ ها'!AC:AD,2,0)*محاسبات!AC39)/1000000,(VLOOKUP(محاسبات!B39,'life table -مفروضات و نرخ ها'!AC:AE,3,0)*محاسبات!AC39)/1000000)*(1+'ورود اطلاعات'!$D$5),0)</f>
        <v>0</v>
      </c>
      <c r="BQ39" s="123">
        <f>IFERROR(IF('ورود اطلاعات'!$F$16=5,(VLOOKUP(C39,'life table -مفروضات و نرخ ها'!AC:AD,2,0)*AD39)/1000000,(VLOOKUP(C39,'life table -مفروضات و نرخ ها'!AC:AE,3,0)*محاسبات!AD39)/1000000)*(1+'ورود اطلاعات'!$F$5),0)</f>
        <v>0</v>
      </c>
      <c r="BR39" s="123">
        <f>IFERROR(IF('ورود اطلاعات'!$H$16=5,(VLOOKUP(D39,'life table -مفروضات و نرخ ها'!AC:AD,2,0)*AE39)/1000000,(VLOOKUP(D39,'life table -مفروضات و نرخ ها'!AC:AE,3,0)*AE39)/1000000)*(1+'ورود اطلاعات'!$H$5),0)</f>
        <v>0</v>
      </c>
      <c r="BS39" s="123" t="b">
        <f>IF(A39&lt;&gt;"",IF('ورود اطلاعات'!$B$9=1,IF('ورود اطلاعات'!$B$11="بلی",IF(AND(18&lt;=B39,B39&lt;=60),AG39*(VLOOKUP('life table -مفروضات و نرخ ها'!$O$3+A38,'life table -مفروضات و نرخ ها'!$A$3:$D$103,4,0))*(1+'ورود اطلاعات'!$D$5),0),0),0))</f>
        <v>0</v>
      </c>
      <c r="BT39" s="123" t="b">
        <f>IFERROR(IF(A39&lt;&gt;"",IF('ورود اطلاعات'!$B$9=1,IF('ورود اطلاعات'!$B$11="خیر",IF('ورود اطلاعات'!$D$21="بیمه شده اصلی",(محاسبات!AF39*VLOOKUP(محاسبات!B39,'life table -مفروضات و نرخ ها'!A:D,4,0)*(1+'ورود اطلاعات'!$D$5)),IF('ورود اطلاعات'!$D$21="بیمه گذار",(محاسبات!AF39*VLOOKUP(محاسبات!E39,'life table -مفروضات و نرخ ها'!A:D,4,0)*(1+'ورود اطلاعات'!$D$23)),0))))),0)</f>
        <v>0</v>
      </c>
      <c r="BU39" s="123" t="b">
        <f>IFERROR(IF(A39&lt;&gt;"",IF('ورود اطلاعات'!$B$9=0,IF('ورود اطلاعات'!$B$11="خیر",IF('ورود اطلاعات'!$D$21="بیمه شده اصلی",(محاسبات!AH39*VLOOKUP(محاسبات!B39,'life table -مفروضات و نرخ ها'!A:D,4,0)*(1+'ورود اطلاعات'!$D$5)),IF('ورود اطلاعات'!$D$21="بیمه گذار",(محاسبات!AH39*VLOOKUP(محاسبات!E39,'life table -مفروضات و نرخ ها'!A:D,4,0)*(1+'ورود اطلاعات'!$D$23)),0))))),0)</f>
        <v>0</v>
      </c>
      <c r="BV39" s="123" t="b">
        <f>IF(A39&lt;&gt;"",IF('ورود اطلاعات'!$B$9=0,IF('ورود اطلاعات'!$B$11="بلی",IF(AND(18&lt;=B39,B39&lt;=60),AI39*(VLOOKUP('life table -مفروضات و نرخ ها'!$O$3+A38,'life table -مفروضات و نرخ ها'!$A$3:$D$103,4,0))*(1+'ورود اطلاعات'!$D$5),0),0),0))</f>
        <v>0</v>
      </c>
      <c r="BW39" s="123" t="str">
        <f>IFERROR(IF(A39&lt;&gt;"",'life table -مفروضات و نرخ ها'!$Q$11*BK39,""),0)</f>
        <v/>
      </c>
      <c r="BX39" s="123" t="str">
        <f>IFERROR(IF(A39&lt;&gt;"",'life table -مفروضات و نرخ ها'!$Q$11*(BO39+BN39),""),0)</f>
        <v/>
      </c>
      <c r="BY39" s="123">
        <f>IFERROR(IF(A39&lt;&gt;"",BJ39*'life table -مفروضات و نرخ ها'!$Q$11,0),"")</f>
        <v>0</v>
      </c>
      <c r="BZ39" s="123">
        <f>IFERROR(IF(A39&lt;&gt;"",(BM39+BL39)*'life table -مفروضات و نرخ ها'!$Q$11,0),0)</f>
        <v>0</v>
      </c>
      <c r="CA39" s="123">
        <f>IF(A39&lt;&gt;"",AZ39+BC39+BF39+BJ39+BK39+BL39+BM39+BN39+BO39+BP39+BS39+BT39+BU39+BV39+BW39+BX39+BY39+BZ39+'ورود اطلاعات'!$D$22*(محاسبات!T39*'life table -مفروضات و نرخ ها'!$Y$3+محاسبات!W39*'life table -مفروضات و نرخ ها'!$Z$3+محاسبات!Z39*'life table -مفروضات و نرخ ها'!$AA$3),0)</f>
        <v>0</v>
      </c>
      <c r="CB39" s="123">
        <f>IF(A39&lt;&gt;"",BA39+BD39+BG39+BQ39+'ورود اطلاعات'!$F$17*(محاسبات!U39*'life table -مفروضات و نرخ ها'!$Y$3+محاسبات!X39*'life table -مفروضات و نرخ ها'!$Z$3+محاسبات!AA39*'life table -مفروضات و نرخ ها'!$AA$3),0)</f>
        <v>0</v>
      </c>
      <c r="CC39" s="123" t="str">
        <f>IF(A39&lt;&gt;"",BB39+BE39+BH39+BR39+'ورود اطلاعات'!$H$17*(محاسبات!V39*'life table -مفروضات و نرخ ها'!$Y$3+محاسبات!Y39*'life table -مفروضات و نرخ ها'!$Z$3+محاسبات!AB39*'life table -مفروضات و نرخ ها'!$AA$3),"")</f>
        <v/>
      </c>
      <c r="CD39" s="123" t="str">
        <f>IF(B39&lt;&gt;"",'life table -مفروضات و نرخ ها'!$Q$8*(N39+P39+O39+AQ39+AR39+AS39+AT39+AW39+AX39+AY39+AZ39+BA39+BL39+BN39+BO39+BB39+BC39+BD39+BE39+BF39+BG39+BH39+BP39+BQ39+BR39+BJ39+BK39+BM39+BS39+BT39+BU39+BV39+BW39+BX39+BY39+BZ39+AU39),"")</f>
        <v/>
      </c>
      <c r="CE39" s="123" t="str">
        <f>IF(B39&lt;&gt;"",'life table -مفروضات و نرخ ها'!$Q$9*(N39+P39+O39+AQ39+AR39+AS39+AT39+AW39+AX39+AY39+AZ39+BA39+BL39+BN39+BO39+BB39+BC39+BD39+BE39+BF39+BG39+BH39+BP39+BQ39+BR39+BJ39+BK39+BM39+BS39+BT39+BU39+BV39+BW39+BX39+BY39+BZ39+AU39),"")</f>
        <v/>
      </c>
      <c r="CF39" s="123" t="str">
        <f>IF(A39&lt;&gt;"",(CF38*(1+L39)+(I39/'life table -مفروضات و نرخ ها'!$M$5)*L39*((1+L39)^(1/'life table -مفروضات و نرخ ها'!$M$5))/(((1+L39)^(1/'life table -مفروضات و نرخ ها'!$M$5))-1)),"")</f>
        <v/>
      </c>
      <c r="CG39" s="123" t="str">
        <f t="shared" si="14"/>
        <v/>
      </c>
      <c r="CH39" s="123" t="str">
        <f t="shared" si="23"/>
        <v/>
      </c>
      <c r="CI39" s="123" t="str">
        <f t="shared" si="12"/>
        <v/>
      </c>
      <c r="CJ39" s="123" t="str">
        <f t="shared" si="19"/>
        <v/>
      </c>
      <c r="CK39" s="121">
        <f>'ورود اطلاعات'!$D$19*محاسبات!G38</f>
        <v>0</v>
      </c>
      <c r="CL39" s="126">
        <f t="shared" si="20"/>
        <v>0</v>
      </c>
      <c r="CM39" s="123" t="str">
        <f>IF(A39&lt;&gt;"",(CM38*(1+$CO$1)+(I39/'life table -مفروضات و نرخ ها'!$M$5)*$CO$1*((1+$CO$1)^(1/'life table -مفروضات و نرخ ها'!$M$5))/(((1+$CO$1)^(1/'life table -مفروضات و نرخ ها'!$M$5))-1)),"")</f>
        <v/>
      </c>
      <c r="CN39" s="123" t="str">
        <f t="shared" si="9"/>
        <v/>
      </c>
    </row>
    <row r="40" spans="1:92" ht="19.5" x14ac:dyDescent="0.25">
      <c r="A40" s="95" t="str">
        <f t="shared" si="10"/>
        <v/>
      </c>
      <c r="B40" s="122" t="str">
        <f>IFERROR(IF(A39+$B$4&gt;81,"",IF($B$4+'life table -مفروضات و نرخ ها'!A39&lt;$B$4+'life table -مفروضات و نرخ ها'!$I$5,$B$4+'life table -مفروضات و نرخ ها'!A39,"")),"")</f>
        <v/>
      </c>
      <c r="C40" s="122" t="str">
        <f>IFERROR(IF(B40&lt;&gt;"",IF(A39+$C$4&gt;81,"",IF($C$4+'life table -مفروضات و نرخ ها'!A39&lt;$C$4+'life table -مفروضات و نرخ ها'!$I$5,$C$4+'life table -مفروضات و نرخ ها'!A39,"")),""),"")</f>
        <v/>
      </c>
      <c r="D40" s="122" t="str">
        <f>IFERROR(IF(B40&lt;&gt;"",IF(A39+$D$4&gt;81,"",IF($D$4+'life table -مفروضات و نرخ ها'!A39&lt;$D$4+'life table -مفروضات و نرخ ها'!$I$5,$D$4+'life table -مفروضات و نرخ ها'!A39,"")),""),"")</f>
        <v/>
      </c>
      <c r="E40" s="122" t="str">
        <f>IF(B40&lt;&gt;"",IF('life table -مفروضات و نرخ ها'!$K$4&lt;&gt; 0,IF($E$4+'life table -مفروضات و نرخ ها'!A39&lt;$E$4+'life table -مفروضات و نرخ ها'!$I$5,$E$4+'life table -مفروضات و نرخ ها'!A39,"")),"")</f>
        <v/>
      </c>
      <c r="G40" s="123">
        <f>IF(A40&lt;&gt;"",IF('life table -مفروضات و نرخ ها'!$I$7&lt;&gt; "يكجا",G39*(1+'life table -مفروضات و نرخ ها'!$I$4),0),0)</f>
        <v>0</v>
      </c>
      <c r="H40" s="123">
        <f>IFERROR(IF(A40&lt;&gt;"",IF('life table -مفروضات و نرخ ها'!$O$11=1,(G40/K40)-(CA40+CB40+CC40),(G40/K40)),0),0)</f>
        <v>0</v>
      </c>
      <c r="I40" s="123" t="str">
        <f t="shared" si="15"/>
        <v/>
      </c>
      <c r="J40" s="123" t="str">
        <f>IF(A40&lt;&gt;"",IF(A40=1,'life table -مفروضات و نرخ ها'!$M$6,0),"")</f>
        <v/>
      </c>
      <c r="K40" s="124">
        <v>1</v>
      </c>
      <c r="L40" s="124" t="str">
        <f t="shared" si="13"/>
        <v/>
      </c>
      <c r="M40" s="124">
        <f t="shared" si="6"/>
        <v>0.28649999999999998</v>
      </c>
      <c r="N40" s="123">
        <f>IF(B40&lt;&gt;"",S40*(VLOOKUP('life table -مفروضات و نرخ ها'!$O$3+A39,'life table -مفروضات و نرخ ها'!$A$3:$D$103,4)*(1/(1+L40)^0.5)),0)</f>
        <v>0</v>
      </c>
      <c r="O40" s="123">
        <f>IFERROR(IF(C40&lt;&gt;"",R40*(VLOOKUP('life table -مفروضات و نرخ ها'!$S$3+A39,'life table -مفروضات و نرخ ها'!$A$3:$D$103,4)*(1/(1+L40)^0.5)),0),"")</f>
        <v>0</v>
      </c>
      <c r="P40" s="123">
        <f>IFERROR(IF(D40&lt;&gt;"",Q40*(VLOOKUP('life table -مفروضات و نرخ ها'!$S$4+A39,'life table -مفروضات و نرخ ها'!$A$3:$D$103,4)*(1/(1+L40)^0.5)),0),"")</f>
        <v>0</v>
      </c>
      <c r="Q40" s="123">
        <f>IF(D40&lt;&gt;"",IF((Q39*(1+'life table -مفروضات و نرخ ها'!$M$4))&gt;='life table -مفروضات و نرخ ها'!$I$10,'life table -مفروضات و نرخ ها'!$I$10,(Q39*(1+'life table -مفروضات و نرخ ها'!$M$4))),0)</f>
        <v>0</v>
      </c>
      <c r="R40" s="123">
        <f>IF(C40&lt;&gt;"",IF((R39*(1+'life table -مفروضات و نرخ ها'!$M$4))&gt;='life table -مفروضات و نرخ ها'!$I$10,'life table -مفروضات و نرخ ها'!$I$10,(R39*(1+'life table -مفروضات و نرخ ها'!$M$4))),0)</f>
        <v>0</v>
      </c>
      <c r="S40" s="123">
        <f>IF(A40&lt;&gt;"",IF((S39*(1+'life table -مفروضات و نرخ ها'!$M$4))&gt;='life table -مفروضات و نرخ ها'!$I$10,'life table -مفروضات و نرخ ها'!$I$10,(S39*(1+'life table -مفروضات و نرخ ها'!$M$4))),0)</f>
        <v>0</v>
      </c>
      <c r="T40" s="123">
        <f>IF(A40&lt;&gt;"",IF(S40*'ورود اطلاعات'!$D$7&lt;='life table -مفروضات و نرخ ها'!$M$10,S40*'ورود اطلاعات'!$D$7,'life table -مفروضات و نرخ ها'!$M$10),0)</f>
        <v>0</v>
      </c>
      <c r="U40" s="123">
        <f>IF(A40&lt;&gt;"",IF(R40*'ورود اطلاعات'!$F$7&lt;='life table -مفروضات و نرخ ها'!$M$10,R40*'ورود اطلاعات'!$F$7,'life table -مفروضات و نرخ ها'!$M$10),0)</f>
        <v>0</v>
      </c>
      <c r="V40" s="123">
        <f>IF(A40&lt;&gt;"",IF(Q40*'ورود اطلاعات'!$H$7&lt;='life table -مفروضات و نرخ ها'!$M$10,Q40*'ورود اطلاعات'!$H$7,'life table -مفروضات و نرخ ها'!$M$10),0)</f>
        <v>0</v>
      </c>
      <c r="W40" s="123" t="str">
        <f>IF(A40&lt;&gt;"",IF(W39*(1+'life table -مفروضات و نرخ ها'!$M$4)&lt;'life table -مفروضات و نرخ ها'!$I$11,W39*(1+'life table -مفروضات و نرخ ها'!$M$4),'life table -مفروضات و نرخ ها'!$I$11),"")</f>
        <v/>
      </c>
      <c r="X40" s="123">
        <f>IF(C40&lt;&gt;"",IF(X39*(1+'life table -مفروضات و نرخ ها'!$M$4)&lt;'life table -مفروضات و نرخ ها'!$I$11,X39*(1+'life table -مفروضات و نرخ ها'!$M$4),'life table -مفروضات و نرخ ها'!$I$11),0)</f>
        <v>0</v>
      </c>
      <c r="Y40" s="123">
        <f>IF(D40&lt;&gt;"",IF(Y39*(1+'life table -مفروضات و نرخ ها'!$M$4)&lt;'life table -مفروضات و نرخ ها'!$I$11,Y39*(1+'life table -مفروضات و نرخ ها'!$M$4),'life table -مفروضات و نرخ ها'!$I$11),0)</f>
        <v>0</v>
      </c>
      <c r="Z40" s="123">
        <f>IF(A40&lt;&gt;"",IF(Z39*(1+'life table -مفروضات و نرخ ها'!$M$4)&lt;'life table -مفروضات و نرخ ها'!$M$11,Z39*(1+'life table -مفروضات و نرخ ها'!$M$4),'life table -مفروضات و نرخ ها'!$M$11),0)</f>
        <v>0</v>
      </c>
      <c r="AA40" s="123">
        <f>IF(C40&lt;&gt;"",IF(AA39*(1+'life table -مفروضات و نرخ ها'!$M$4)&lt;'life table -مفروضات و نرخ ها'!$M$11,AA39*(1+'life table -مفروضات و نرخ ها'!$M$4),'life table -مفروضات و نرخ ها'!$M$11),0)</f>
        <v>0</v>
      </c>
      <c r="AB40" s="123">
        <f>IF(D40&lt;&gt;"",IF(AB39*(1+'life table -مفروضات و نرخ ها'!$M$4)&lt;'life table -مفروضات و نرخ ها'!$M$11,AB39*(1+'life table -مفروضات و نرخ ها'!$M$4),'life table -مفروضات و نرخ ها'!$M$11),0)</f>
        <v>0</v>
      </c>
      <c r="AC40" s="123">
        <f>IF(B40&gt;60,0,IF('ورود اطلاعات'!$D$14="ندارد",0,MIN(S40*'ورود اطلاعات'!$D$14,'life table -مفروضات و نرخ ها'!$O$10)))</f>
        <v>0</v>
      </c>
      <c r="AD40" s="123">
        <f>IF(C40&gt;60,0,IF('ورود اطلاعات'!$F$14="ندارد",0,MIN(R40*'ورود اطلاعات'!$F$14,'life table -مفروضات و نرخ ها'!$O$10)))</f>
        <v>0</v>
      </c>
      <c r="AE40" s="123">
        <f>IF(D40&gt;60,0,IF('ورود اطلاعات'!$H$14="ندارد",0,MIN(Q40*'ورود اطلاعات'!$H$14,'life table -مفروضات و نرخ ها'!$O$10)))</f>
        <v>0</v>
      </c>
      <c r="AF40" s="123">
        <f>IFERROR(IF(A40&lt;&gt;"",IF(AND('ورود اطلاعات'!$D$21="بیمه گذار",18&lt;=E40,E40&lt;=60),(AF39*AN39-AK39),IF(AND('ورود اطلاعات'!$D$21="بیمه شده اصلی",18&lt;=B40,B40&lt;=60),(AF39*AN39-AK39),0)),0),0)</f>
        <v>0</v>
      </c>
      <c r="AG40" s="123">
        <f t="shared" si="21"/>
        <v>0</v>
      </c>
      <c r="AH40" s="123">
        <f>IF(A40&lt;&gt;"",IF(AND('ورود اطلاعات'!$D$21="بیمه گذار",18&lt;=E40,E40&lt;=60),(AH39*AN39-AJ39),IF(AND('ورود اطلاعات'!$D$21="بیمه شده اصلی",18&lt;=B40,B40&lt;=60),(AH39*AN39-AJ39),0)),0)</f>
        <v>0</v>
      </c>
      <c r="AI40" s="123">
        <f t="shared" si="22"/>
        <v>0</v>
      </c>
      <c r="AJ40" s="123">
        <f>IFERROR(IF(A40&lt;&gt;"",IF('life table -مفروضات و نرخ ها'!$O$6="دارد",IF('life table -مفروضات و نرخ ها'!$O$11=0,IF(AND('life table -مفروضات و نرخ ها'!$K$5="خیر",'ورود اطلاعات'!$D$21="بیمه گذار"),(G41+AZ41+BA41+BB41+BC41+BD41+BE41+BF41+BG41+BH41+BI41+BP41+BQ41+BR41),IF(AND('life table -مفروضات و نرخ ها'!$K$5="خیر",'ورود اطلاعات'!$D$21="بیمه شده اصلی"),(G41+CB41+CC41),0)),0),0),0),0)</f>
        <v>0</v>
      </c>
      <c r="AK40" s="123">
        <f>IF(A40&lt;&gt;"",IF('life table -مفروضات و نرخ ها'!$O$6="دارد",IF('ورود اطلاعات'!$B$9=1,IF('ورود اطلاعات'!$B$11="خیر",G41,0),0),0),0)</f>
        <v>0</v>
      </c>
      <c r="AL40" s="123">
        <f>IF(A40&lt;&gt;"",IF('life table -مفروضات و نرخ ها'!$O$6="دارد",IF('life table -مفروضات و نرخ ها'!$O$11=1,IF('life table -مفروضات و نرخ ها'!$K$5="بلی",G41,0),0),0),0)</f>
        <v>0</v>
      </c>
      <c r="AM40" s="123" t="str">
        <f>IFERROR(IF(A40&lt;&gt;"",IF('life table -مفروضات و نرخ ها'!$O$6="دارد",IF('life table -مفروضات و نرخ ها'!$O$11=0,IF('life table -مفروضات و نرخ ها'!$K$5="بلی",(G41+CB41+CC41),0),0),0),""),0)</f>
        <v/>
      </c>
      <c r="AN40" s="124" t="str">
        <f t="shared" si="16"/>
        <v/>
      </c>
      <c r="AO40" s="124" t="str">
        <f t="shared" si="17"/>
        <v/>
      </c>
      <c r="AP40" s="124" t="str">
        <f>IF(A40&lt;&gt;"",PRODUCT($AO$4:AO40),"")</f>
        <v/>
      </c>
      <c r="AQ40" s="123">
        <f>کارمزد!N40</f>
        <v>0</v>
      </c>
      <c r="AR40" s="123">
        <f>IF(A40&lt;6,('life table -مفروضات و نرخ ها'!$Q$4/5)*$S$4,0)</f>
        <v>0</v>
      </c>
      <c r="AS40" s="123" t="str">
        <f>IFERROR(IF(A40&lt;&gt;"",'life table -مفروضات و نرخ ها'!$Q$6*H40,""),"")</f>
        <v/>
      </c>
      <c r="AT40" s="123" t="str">
        <f>IF(A40&lt;&gt;"",'life table -مفروضات و نرخ ها'!$Q$7*H40,"")</f>
        <v/>
      </c>
      <c r="AU40" s="123">
        <f t="shared" si="18"/>
        <v>0</v>
      </c>
      <c r="AV40" s="125">
        <f>IF(A40&lt;&gt;"",(('life table -مفروضات و نرخ ها'!$M$5*(((AN40)^(1/'life table -مفروضات و نرخ ها'!$M$5))-1))/((1-AO40)*((AN40)^(1/'life table -مفروضات و نرخ ها'!$M$5)))-1),0)</f>
        <v>0</v>
      </c>
      <c r="AW40" s="123" t="str">
        <f>IF(A40&lt;&gt;"",N40*'life table -مفروضات و نرخ ها'!$O$4,"")</f>
        <v/>
      </c>
      <c r="AX40" s="123" t="str">
        <f>IF(A40&lt;&gt;"",O40*'life table -مفروضات و نرخ ها'!$U$3,"")</f>
        <v/>
      </c>
      <c r="AY40" s="123" t="str">
        <f>IF(A40&lt;&gt;"",P40*'life table -مفروضات و نرخ ها'!$U$4,"")</f>
        <v/>
      </c>
      <c r="AZ40" s="123" t="str">
        <f>IFERROR(IF(A40&lt;&gt;"",IF('life table -مفروضات و نرخ ها'!$O$8=1,('life table -مفروضات و نرخ ها'!$Y$3*T40),IF('life table -مفروضات و نرخ ها'!$O$8=2,('life table -مفروضات و نرخ ها'!$Y$4*T40),IF('life table -مفروضات و نرخ ها'!$O$8=3,('life table -مفروضات و نرخ ها'!$Y$5*T40),IF('life table -مفروضات و نرخ ها'!$O$8=4,('life table -مفروضات و نرخ ها'!$Y$6*T40),('life table -مفروضات و نرخ ها'!$Y$7*T40))))),""),"")</f>
        <v/>
      </c>
      <c r="BA40" s="123" t="str">
        <f>IFERROR(IF(A40&lt;&gt;"",IF('life table -مفروضات و نرخ ها'!$S$10=1,('life table -مفروضات و نرخ ها'!$Y$3*U40),IF('life table -مفروضات و نرخ ها'!$S$10=2,('life table -مفروضات و نرخ ها'!$Y$4*U40),IF('life table -مفروضات و نرخ ها'!$S$10=3,('life table -مفروضات و نرخ ها'!$Y$5*U40),IF('life table -مفروضات و نرخ ها'!$S$10=4,('life table -مفروضات و نرخ ها'!$Y$6*U40),('life table -مفروضات و نرخ ها'!$Y$7*U40))))),""),"")</f>
        <v/>
      </c>
      <c r="BB40" s="123" t="str">
        <f>IFERROR(IF(A40&lt;&gt;"",IF('life table -مفروضات و نرخ ها'!$S$11=1,('life table -مفروضات و نرخ ها'!$Y$3*V40),IF('life table -مفروضات و نرخ ها'!$S$11=2,('life table -مفروضات و نرخ ها'!$Y$4*V40),IF('life table -مفروضات و نرخ ها'!$S$11=3,('life table -مفروضات و نرخ ها'!$Y$5*V40),IF('life table -مفروضات و نرخ ها'!$S$11=4,('life table -مفروضات و نرخ ها'!$Y$6*V40),('life table -مفروضات و نرخ ها'!$Y$7*V40))))),""),"")</f>
        <v/>
      </c>
      <c r="BC40" s="123" t="str">
        <f>IFERROR(IF(A40&lt;&gt;"",IF('life table -مفروضات و نرخ ها'!$O$8=1,('life table -مفروضات و نرخ ها'!$Z$3*W40),IF('life table -مفروضات و نرخ ها'!$O$8=2,('life table -مفروضات و نرخ ها'!$Z$4*W40),IF('life table -مفروضات و نرخ ها'!$O$8=3,('life table -مفروضات و نرخ ها'!$Z$5*W40),IF('life table -مفروضات و نرخ ها'!$O$8=4,('life table -مفروضات و نرخ ها'!$Z$6*W40),('life table -مفروضات و نرخ ها'!$Z$7*W40))))),""),"")</f>
        <v/>
      </c>
      <c r="BD40" s="123" t="str">
        <f>IFERROR(IF(A40&lt;&gt;"",IF('life table -مفروضات و نرخ ها'!$S$10=1,('life table -مفروضات و نرخ ها'!$Z$3*X40),IF('life table -مفروضات و نرخ ها'!$S$10=2,('life table -مفروضات و نرخ ها'!$Z$4*X40),IF('life table -مفروضات و نرخ ها'!$S$10=3,('life table -مفروضات و نرخ ها'!$Z$5*X40),IF('life table -مفروضات و نرخ ها'!$S$10=4,('life table -مفروضات و نرخ ها'!$Z$6*X40),('life table -مفروضات و نرخ ها'!$Z$7*X40))))),""),"")</f>
        <v/>
      </c>
      <c r="BE40" s="123" t="str">
        <f>IFERROR(IF(A40&lt;&gt;"",IF('life table -مفروضات و نرخ ها'!$S$11=1,('life table -مفروضات و نرخ ها'!$Z$3*Y40),IF('life table -مفروضات و نرخ ها'!$S$11=2,('life table -مفروضات و نرخ ها'!$Z$4*Y40),IF('life table -مفروضات و نرخ ها'!$S$11=3,('life table -مفروضات و نرخ ها'!$Z$5*Y40),IF('life table -مفروضات و نرخ ها'!$S$11=4,('life table -مفروضات و نرخ ها'!$Z$6*Y40),('life table -مفروضات و نرخ ها'!$Z$7*Y40))))),""),"")</f>
        <v/>
      </c>
      <c r="BF40" s="123" t="str">
        <f>IFERROR(IF(A40&lt;&gt;"",IF('life table -مفروضات و نرخ ها'!$O$8=1,('life table -مفروضات و نرخ ها'!$AA$3*Z40),IF('life table -مفروضات و نرخ ها'!$O$8=2,('life table -مفروضات و نرخ ها'!$AA$4*Z40),IF('life table -مفروضات و نرخ ها'!$O$8=3,('life table -مفروضات و نرخ ها'!$AA$5*Z40),IF('life table -مفروضات و نرخ ها'!$O$8=4,('life table -مفروضات و نرخ ها'!$AA$6*Z40),('life table -مفروضات و نرخ ها'!$AA$7*Z40))))),""),"")</f>
        <v/>
      </c>
      <c r="BG40" s="123" t="str">
        <f>IFERROR(IF(A40&lt;&gt;"",IF('life table -مفروضات و نرخ ها'!$S$10=1,('life table -مفروضات و نرخ ها'!$AA$3*AA40),IF('life table -مفروضات و نرخ ها'!$S$10=2,('life table -مفروضات و نرخ ها'!$AA$4*AA40),IF('life table -مفروضات و نرخ ها'!$S$10=3,('life table -مفروضات و نرخ ها'!$AA$5*AA40),IF('life table -مفروضات و نرخ ها'!$S$10=4,('life table -مفروضات و نرخ ها'!$AA$6*AA40),('life table -مفروضات و نرخ ها'!$AA$7*AA40))))),""),"")</f>
        <v/>
      </c>
      <c r="BH40" s="123" t="str">
        <f>IFERROR(IF(B40&lt;&gt;"",IF('life table -مفروضات و نرخ ها'!$S$11=1,('life table -مفروضات و نرخ ها'!$AA$3*AB40),IF('life table -مفروضات و نرخ ها'!$S$11=2,('life table -مفروضات و نرخ ها'!$AA$4*AB40),IF('life table -مفروضات و نرخ ها'!$S$11=3,('life table -مفروضات و نرخ ها'!$AA$5*AB40),IF('life table -مفروضات و نرخ ها'!$S$11=4,('life table -مفروضات و نرخ ها'!$AA$6*AB40),('life table -مفروضات و نرخ ها'!$AA$7*AB40))))),""),"")</f>
        <v/>
      </c>
      <c r="BI40" s="123" t="str">
        <f>IF(A40&lt;&gt;"",(T40*'life table -مفروضات و نرخ ها'!$Y$3+W40*'life table -مفروضات و نرخ ها'!$Z$3+Z40*'life table -مفروضات و نرخ ها'!$AA$3)*'ورود اطلاعات'!$D$22+(U40*'life table -مفروضات و نرخ ها'!$Y$3+X40*'life table -مفروضات و نرخ ها'!$Z$3+AA40*'life table -مفروضات و نرخ ها'!$AA$3)*'ورود اطلاعات'!$F$17+(V40*'life table -مفروضات و نرخ ها'!$Y$3+Y40*'life table -مفروضات و نرخ ها'!$Z$3+AB40*'life table -مفروضات و نرخ ها'!$AA$3)*('ورود اطلاعات'!$H$17),"")</f>
        <v/>
      </c>
      <c r="BJ40" s="123">
        <f>IFERROR(IF($B$4+A40='ورود اطلاعات'!$B$8+محاسبات!$B$4,0,IF('ورود اطلاعات'!$B$11="بلی",IF(AND(B40&lt;18,B40&gt;60),0,IF(AND('ورود اطلاعات'!$D$20="دارد",'ورود اطلاعات'!$B$9=0),(G40+AZ40+BA40+BB40+BC40+BD40+BE40+BF40+BG40+BH40+BP40+BQ40+BR40+BI40)/K40)*VLOOKUP(B40,'life table -مفروضات و نرخ ها'!AF:AG,2,0))*(1+'ورود اطلاعات'!$D$22+'ورود اطلاعات'!$D$5),0)),0)</f>
        <v>0</v>
      </c>
      <c r="BK40" s="123">
        <f>IFERROR(IF($B$4+A40='ورود اطلاعات'!$B$8+محاسبات!$B$4,0,IF('ورود اطلاعات'!$B$11="بلی",IF(AND(B40&lt;18,B40&gt;60),0,IF(AND('ورود اطلاعات'!$D$20="دارد",'ورود اطلاعات'!$B$9=1),(G40)/K40)*VLOOKUP(B40,'life table -مفروضات و نرخ ها'!AF:AG,2,0))*(1+'ورود اطلاعات'!$D$22+'ورود اطلاعات'!$D$5),0)),0)</f>
        <v>0</v>
      </c>
      <c r="BL40" s="123">
        <f>IFERROR(IF($E$4+A40='ورود اطلاعات'!$B$8+محاسبات!$E$4,0,IF('ورود اطلاعات'!$B$9=0,IF('ورود اطلاعات'!$B$11="خیر",IF('ورود اطلاعات'!$D$20="دارد",IF('ورود اطلاعات'!$D$21="بیمه گذار",IF(AND(E40&lt;18,E40&gt;60),0,(((G40+AZ40+BA40+BB40+BC40+BD40+BE40+BF40+BG40+BH40+BP40+BQ40+BR40+BI40)/K40)*VLOOKUP(E40,'life table -مفروضات و نرخ ها'!AF:AG,2,0)*(1+'ورود اطلاعات'!$D$24+'ورود اطلاعات'!$D$23))),0),0),0),0)),0)</f>
        <v>0</v>
      </c>
      <c r="BM40" s="123">
        <f>IFERROR(IF($B$4+A40='ورود اطلاعات'!$B$8+$B$4,0,IF('ورود اطلاعات'!$B$9=0,IF('ورود اطلاعات'!$B$11="خیر",IF('ورود اطلاعات'!$D$20="دارد",IF('ورود اطلاعات'!$D$21="بیمه شده اصلی",IF(AND(B40&lt;18,B40&gt;60),0,(((G40+AZ40+BA40+BB40+BC40+BD40+BE40+BF40+BG40+BH40+BP40+BQ40+BR40+BI40)/K40)*VLOOKUP(B40,'life table -مفروضات و نرخ ها'!AF:AG,2,0)*(1+'ورود اطلاعات'!$D$22+'ورود اطلاعات'!$D$5))),0),0),0),0)),0)</f>
        <v>0</v>
      </c>
      <c r="BN40" s="123">
        <f>IFERROR(IF($E$4+A40='ورود اطلاعات'!$B$8+$E$4,0,IF('ورود اطلاعات'!$B$9=1,IF('ورود اطلاعات'!$B$11="خیر",IF('ورود اطلاعات'!$D$20="دارد",IF('ورود اطلاعات'!$D$21="بیمه گذار",IF(AND(E40&lt;18,E40&gt;60),0,((G40/K40)*VLOOKUP(E40,'life table -مفروضات و نرخ ها'!AF:AG,2,0)*(1+'ورود اطلاعات'!$D$24+'ورود اطلاعات'!$D$23))),0),0),0))),0)</f>
        <v>0</v>
      </c>
      <c r="BO40" s="123">
        <f>IFERROR(IF($B$4+A40='ورود اطلاعات'!$B$8+$B$4,0,IF('ورود اطلاعات'!$B$9=1,IF('ورود اطلاعات'!$B$11="خیر",IF('ورود اطلاعات'!$D$20="دارد",IF('ورود اطلاعات'!$D$21="بیمه شده اصلی",IF(AND(B40&lt;18,B40&gt;60),0,((G40/K40)*VLOOKUP(B40,'life table -مفروضات و نرخ ها'!AF:AG,2,0)*(1+'ورود اطلاعات'!$D$22+'ورود اطلاعات'!$D$5))),0),0),0),0)),0)</f>
        <v>0</v>
      </c>
      <c r="BP40" s="123">
        <f>IFERROR(IF('ورود اطلاعات'!$D$16=5,(VLOOKUP(محاسبات!B40,'life table -مفروضات و نرخ ها'!AC:AD,2,0)*محاسبات!AC40)/1000000,(VLOOKUP(محاسبات!B40,'life table -مفروضات و نرخ ها'!AC:AE,3,0)*محاسبات!AC40)/1000000)*(1+'ورود اطلاعات'!$D$5),0)</f>
        <v>0</v>
      </c>
      <c r="BQ40" s="123">
        <f>IFERROR(IF('ورود اطلاعات'!$F$16=5,(VLOOKUP(C40,'life table -مفروضات و نرخ ها'!AC:AD,2,0)*AD40)/1000000,(VLOOKUP(C40,'life table -مفروضات و نرخ ها'!AC:AE,3,0)*محاسبات!AD40)/1000000)*(1+'ورود اطلاعات'!$F$5),0)</f>
        <v>0</v>
      </c>
      <c r="BR40" s="123">
        <f>IFERROR(IF('ورود اطلاعات'!$H$16=5,(VLOOKUP(D40,'life table -مفروضات و نرخ ها'!AC:AD,2,0)*AE40)/1000000,(VLOOKUP(D40,'life table -مفروضات و نرخ ها'!AC:AE,3,0)*AE40)/1000000)*(1+'ورود اطلاعات'!$H$5),0)</f>
        <v>0</v>
      </c>
      <c r="BS40" s="123" t="b">
        <f>IF(A40&lt;&gt;"",IF('ورود اطلاعات'!$B$9=1,IF('ورود اطلاعات'!$B$11="بلی",IF(AND(18&lt;=B40,B40&lt;=60),AG40*(VLOOKUP('life table -مفروضات و نرخ ها'!$O$3+A39,'life table -مفروضات و نرخ ها'!$A$3:$D$103,4,0))*(1+'ورود اطلاعات'!$D$5),0),0),0))</f>
        <v>0</v>
      </c>
      <c r="BT40" s="123" t="b">
        <f>IFERROR(IF(A40&lt;&gt;"",IF('ورود اطلاعات'!$B$9=1,IF('ورود اطلاعات'!$B$11="خیر",IF('ورود اطلاعات'!$D$21="بیمه شده اصلی",(محاسبات!AF40*VLOOKUP(محاسبات!B40,'life table -مفروضات و نرخ ها'!A:D,4,0)*(1+'ورود اطلاعات'!$D$5)),IF('ورود اطلاعات'!$D$21="بیمه گذار",(محاسبات!AF40*VLOOKUP(محاسبات!E40,'life table -مفروضات و نرخ ها'!A:D,4,0)*(1+'ورود اطلاعات'!$D$23)),0))))),0)</f>
        <v>0</v>
      </c>
      <c r="BU40" s="123" t="b">
        <f>IFERROR(IF(A40&lt;&gt;"",IF('ورود اطلاعات'!$B$9=0,IF('ورود اطلاعات'!$B$11="خیر",IF('ورود اطلاعات'!$D$21="بیمه شده اصلی",(محاسبات!AH40*VLOOKUP(محاسبات!B40,'life table -مفروضات و نرخ ها'!A:D,4,0)*(1+'ورود اطلاعات'!$D$5)),IF('ورود اطلاعات'!$D$21="بیمه گذار",(محاسبات!AH40*VLOOKUP(محاسبات!E40,'life table -مفروضات و نرخ ها'!A:D,4,0)*(1+'ورود اطلاعات'!$D$23)),0))))),0)</f>
        <v>0</v>
      </c>
      <c r="BV40" s="123" t="b">
        <f>IF(A40&lt;&gt;"",IF('ورود اطلاعات'!$B$9=0,IF('ورود اطلاعات'!$B$11="بلی",IF(AND(18&lt;=B40,B40&lt;=60),AI40*(VLOOKUP('life table -مفروضات و نرخ ها'!$O$3+A39,'life table -مفروضات و نرخ ها'!$A$3:$D$103,4,0))*(1+'ورود اطلاعات'!$D$5),0),0),0))</f>
        <v>0</v>
      </c>
      <c r="BW40" s="123" t="str">
        <f>IFERROR(IF(A40&lt;&gt;"",'life table -مفروضات و نرخ ها'!$Q$11*BK40,""),0)</f>
        <v/>
      </c>
      <c r="BX40" s="123" t="str">
        <f>IFERROR(IF(A40&lt;&gt;"",'life table -مفروضات و نرخ ها'!$Q$11*(BO40+BN40),""),0)</f>
        <v/>
      </c>
      <c r="BY40" s="123">
        <f>IFERROR(IF(A40&lt;&gt;"",BJ40*'life table -مفروضات و نرخ ها'!$Q$11,0),"")</f>
        <v>0</v>
      </c>
      <c r="BZ40" s="123">
        <f>IFERROR(IF(A40&lt;&gt;"",(BM40+BL40)*'life table -مفروضات و نرخ ها'!$Q$11,0),0)</f>
        <v>0</v>
      </c>
      <c r="CA40" s="123">
        <f>IF(A40&lt;&gt;"",AZ40+BC40+BF40+BJ40+BK40+BL40+BM40+BN40+BO40+BP40+BS40+BT40+BU40+BV40+BW40+BX40+BY40+BZ40+'ورود اطلاعات'!$D$22*(محاسبات!T40*'life table -مفروضات و نرخ ها'!$Y$3+محاسبات!W40*'life table -مفروضات و نرخ ها'!$Z$3+محاسبات!Z40*'life table -مفروضات و نرخ ها'!$AA$3),0)</f>
        <v>0</v>
      </c>
      <c r="CB40" s="123">
        <f>IF(A40&lt;&gt;"",BA40+BD40+BG40+BQ40+'ورود اطلاعات'!$F$17*(محاسبات!U40*'life table -مفروضات و نرخ ها'!$Y$3+محاسبات!X40*'life table -مفروضات و نرخ ها'!$Z$3+محاسبات!AA40*'life table -مفروضات و نرخ ها'!$AA$3),0)</f>
        <v>0</v>
      </c>
      <c r="CC40" s="123" t="str">
        <f>IF(A40&lt;&gt;"",BB40+BE40+BH40+BR40+'ورود اطلاعات'!$H$17*(محاسبات!V40*'life table -مفروضات و نرخ ها'!$Y$3+محاسبات!Y40*'life table -مفروضات و نرخ ها'!$Z$3+محاسبات!AB40*'life table -مفروضات و نرخ ها'!$AA$3),"")</f>
        <v/>
      </c>
      <c r="CD40" s="123" t="str">
        <f>IF(B40&lt;&gt;"",'life table -مفروضات و نرخ ها'!$Q$8*(N40+P40+O40+AQ40+AR40+AS40+AT40+AW40+AX40+AY40+AZ40+BA40+BL40+BN40+BO40+BB40+BC40+BD40+BE40+BF40+BG40+BH40+BP40+BQ40+BR40+BJ40+BK40+BM40+BS40+BT40+BU40+BV40+BW40+BX40+BY40+BZ40+AU40),"")</f>
        <v/>
      </c>
      <c r="CE40" s="123" t="str">
        <f>IF(B40&lt;&gt;"",'life table -مفروضات و نرخ ها'!$Q$9*(N40+P40+O40+AQ40+AR40+AS40+AT40+AW40+AX40+AY40+AZ40+BA40+BL40+BN40+BO40+BB40+BC40+BD40+BE40+BF40+BG40+BH40+BP40+BQ40+BR40+BJ40+BK40+BM40+BS40+BT40+BU40+BV40+BW40+BX40+BY40+BZ40+AU40),"")</f>
        <v/>
      </c>
      <c r="CF40" s="123" t="str">
        <f>IF(A40&lt;&gt;"",(CF39*(1+L40)+(I40/'life table -مفروضات و نرخ ها'!$M$5)*L40*((1+L40)^(1/'life table -مفروضات و نرخ ها'!$M$5))/(((1+L40)^(1/'life table -مفروضات و نرخ ها'!$M$5))-1)),"")</f>
        <v/>
      </c>
      <c r="CG40" s="123" t="str">
        <f t="shared" si="14"/>
        <v/>
      </c>
      <c r="CH40" s="123" t="str">
        <f t="shared" si="23"/>
        <v/>
      </c>
      <c r="CI40" s="123" t="str">
        <f t="shared" si="12"/>
        <v/>
      </c>
      <c r="CJ40" s="123" t="str">
        <f t="shared" si="19"/>
        <v/>
      </c>
      <c r="CK40" s="121">
        <f>'ورود اطلاعات'!$D$19*محاسبات!G39</f>
        <v>0</v>
      </c>
      <c r="CL40" s="126">
        <f t="shared" si="20"/>
        <v>0</v>
      </c>
      <c r="CM40" s="123" t="str">
        <f>IF(A40&lt;&gt;"",(CM39*(1+$CO$1)+(I40/'life table -مفروضات و نرخ ها'!$M$5)*$CO$1*((1+$CO$1)^(1/'life table -مفروضات و نرخ ها'!$M$5))/(((1+$CO$1)^(1/'life table -مفروضات و نرخ ها'!$M$5))-1)),"")</f>
        <v/>
      </c>
      <c r="CN40" s="123" t="str">
        <f t="shared" si="9"/>
        <v/>
      </c>
    </row>
    <row r="41" spans="1:92" ht="19.5" x14ac:dyDescent="0.25">
      <c r="A41" s="95" t="str">
        <f t="shared" si="10"/>
        <v/>
      </c>
      <c r="B41" s="122" t="str">
        <f>IFERROR(IF(A40+$B$4&gt;81,"",IF($B$4+'life table -مفروضات و نرخ ها'!A40&lt;$B$4+'life table -مفروضات و نرخ ها'!$I$5,$B$4+'life table -مفروضات و نرخ ها'!A40,"")),"")</f>
        <v/>
      </c>
      <c r="C41" s="122" t="str">
        <f>IFERROR(IF(B41&lt;&gt;"",IF(A40+$C$4&gt;81,"",IF($C$4+'life table -مفروضات و نرخ ها'!A40&lt;$C$4+'life table -مفروضات و نرخ ها'!$I$5,$C$4+'life table -مفروضات و نرخ ها'!A40,"")),""),"")</f>
        <v/>
      </c>
      <c r="D41" s="122" t="str">
        <f>IFERROR(IF(B41&lt;&gt;"",IF(A40+$D$4&gt;81,"",IF($D$4+'life table -مفروضات و نرخ ها'!A40&lt;$D$4+'life table -مفروضات و نرخ ها'!$I$5,$D$4+'life table -مفروضات و نرخ ها'!A40,"")),""),"")</f>
        <v/>
      </c>
      <c r="E41" s="122" t="str">
        <f>IF(B41&lt;&gt;"",IF('life table -مفروضات و نرخ ها'!$K$4&lt;&gt; 0,IF($E$4+'life table -مفروضات و نرخ ها'!A40&lt;$E$4+'life table -مفروضات و نرخ ها'!$I$5,$E$4+'life table -مفروضات و نرخ ها'!A40,"")),"")</f>
        <v/>
      </c>
      <c r="G41" s="123">
        <f>IF(A41&lt;&gt;"",IF('life table -مفروضات و نرخ ها'!$I$7&lt;&gt; "يكجا",G40*(1+'life table -مفروضات و نرخ ها'!$I$4),0),0)</f>
        <v>0</v>
      </c>
      <c r="H41" s="123">
        <f>IFERROR(IF(A41&lt;&gt;"",IF('life table -مفروضات و نرخ ها'!$O$11=1,(G41/K41)-(CA41+CB41+CC41),(G41/K41)),0),0)</f>
        <v>0</v>
      </c>
      <c r="I41" s="123" t="str">
        <f t="shared" si="15"/>
        <v/>
      </c>
      <c r="J41" s="123" t="str">
        <f>IF(A41&lt;&gt;"",IF(A41=1,'life table -مفروضات و نرخ ها'!$M$6,0),"")</f>
        <v/>
      </c>
      <c r="K41" s="124">
        <v>1</v>
      </c>
      <c r="L41" s="124" t="str">
        <f t="shared" si="13"/>
        <v/>
      </c>
      <c r="M41" s="124">
        <f t="shared" si="6"/>
        <v>0.28649999999999998</v>
      </c>
      <c r="N41" s="123">
        <f>IF(B41&lt;&gt;"",S41*(VLOOKUP('life table -مفروضات و نرخ ها'!$O$3+A40,'life table -مفروضات و نرخ ها'!$A$3:$D$103,4)*(1/(1+L41)^0.5)),0)</f>
        <v>0</v>
      </c>
      <c r="O41" s="123">
        <f>IFERROR(IF(C41&lt;&gt;"",R41*(VLOOKUP('life table -مفروضات و نرخ ها'!$S$3+A40,'life table -مفروضات و نرخ ها'!$A$3:$D$103,4)*(1/(1+L41)^0.5)),0),"")</f>
        <v>0</v>
      </c>
      <c r="P41" s="123">
        <f>IFERROR(IF(D41&lt;&gt;"",Q41*(VLOOKUP('life table -مفروضات و نرخ ها'!$S$4+A40,'life table -مفروضات و نرخ ها'!$A$3:$D$103,4)*(1/(1+L41)^0.5)),0),"")</f>
        <v>0</v>
      </c>
      <c r="Q41" s="123">
        <f>IF(D41&lt;&gt;"",IF((Q40*(1+'life table -مفروضات و نرخ ها'!$M$4))&gt;='life table -مفروضات و نرخ ها'!$I$10,'life table -مفروضات و نرخ ها'!$I$10,(Q40*(1+'life table -مفروضات و نرخ ها'!$M$4))),0)</f>
        <v>0</v>
      </c>
      <c r="R41" s="123">
        <f>IF(C41&lt;&gt;"",IF((R40*(1+'life table -مفروضات و نرخ ها'!$M$4))&gt;='life table -مفروضات و نرخ ها'!$I$10,'life table -مفروضات و نرخ ها'!$I$10,(R40*(1+'life table -مفروضات و نرخ ها'!$M$4))),0)</f>
        <v>0</v>
      </c>
      <c r="S41" s="123">
        <f>IF(A41&lt;&gt;"",IF((S40*(1+'life table -مفروضات و نرخ ها'!$M$4))&gt;='life table -مفروضات و نرخ ها'!$I$10,'life table -مفروضات و نرخ ها'!$I$10,(S40*(1+'life table -مفروضات و نرخ ها'!$M$4))),0)</f>
        <v>0</v>
      </c>
      <c r="T41" s="123">
        <f>IF(A41&lt;&gt;"",IF(S41*'ورود اطلاعات'!$D$7&lt;='life table -مفروضات و نرخ ها'!$M$10,S41*'ورود اطلاعات'!$D$7,'life table -مفروضات و نرخ ها'!$M$10),0)</f>
        <v>0</v>
      </c>
      <c r="U41" s="123">
        <f>IF(A41&lt;&gt;"",IF(R41*'ورود اطلاعات'!$F$7&lt;='life table -مفروضات و نرخ ها'!$M$10,R41*'ورود اطلاعات'!$F$7,'life table -مفروضات و نرخ ها'!$M$10),0)</f>
        <v>0</v>
      </c>
      <c r="V41" s="123">
        <f>IF(A41&lt;&gt;"",IF(Q41*'ورود اطلاعات'!$H$7&lt;='life table -مفروضات و نرخ ها'!$M$10,Q41*'ورود اطلاعات'!$H$7,'life table -مفروضات و نرخ ها'!$M$10),0)</f>
        <v>0</v>
      </c>
      <c r="W41" s="123" t="str">
        <f>IF(A41&lt;&gt;"",IF(W40*(1+'life table -مفروضات و نرخ ها'!$M$4)&lt;'life table -مفروضات و نرخ ها'!$I$11,W40*(1+'life table -مفروضات و نرخ ها'!$M$4),'life table -مفروضات و نرخ ها'!$I$11),"")</f>
        <v/>
      </c>
      <c r="X41" s="123">
        <f>IF(C41&lt;&gt;"",IF(X40*(1+'life table -مفروضات و نرخ ها'!$M$4)&lt;'life table -مفروضات و نرخ ها'!$I$11,X40*(1+'life table -مفروضات و نرخ ها'!$M$4),'life table -مفروضات و نرخ ها'!$I$11),0)</f>
        <v>0</v>
      </c>
      <c r="Y41" s="123">
        <f>IF(D41&lt;&gt;"",IF(Y40*(1+'life table -مفروضات و نرخ ها'!$M$4)&lt;'life table -مفروضات و نرخ ها'!$I$11,Y40*(1+'life table -مفروضات و نرخ ها'!$M$4),'life table -مفروضات و نرخ ها'!$I$11),0)</f>
        <v>0</v>
      </c>
      <c r="Z41" s="123">
        <f>IF(A41&lt;&gt;"",IF(Z40*(1+'life table -مفروضات و نرخ ها'!$M$4)&lt;'life table -مفروضات و نرخ ها'!$M$11,Z40*(1+'life table -مفروضات و نرخ ها'!$M$4),'life table -مفروضات و نرخ ها'!$M$11),0)</f>
        <v>0</v>
      </c>
      <c r="AA41" s="123">
        <f>IF(C41&lt;&gt;"",IF(AA40*(1+'life table -مفروضات و نرخ ها'!$M$4)&lt;'life table -مفروضات و نرخ ها'!$M$11,AA40*(1+'life table -مفروضات و نرخ ها'!$M$4),'life table -مفروضات و نرخ ها'!$M$11),0)</f>
        <v>0</v>
      </c>
      <c r="AB41" s="123">
        <f>IF(D41&lt;&gt;"",IF(AB40*(1+'life table -مفروضات و نرخ ها'!$M$4)&lt;'life table -مفروضات و نرخ ها'!$M$11,AB40*(1+'life table -مفروضات و نرخ ها'!$M$4),'life table -مفروضات و نرخ ها'!$M$11),0)</f>
        <v>0</v>
      </c>
      <c r="AC41" s="123">
        <f>IF(B41&gt;60,0,IF('ورود اطلاعات'!$D$14="ندارد",0,MIN(S41*'ورود اطلاعات'!$D$14,'life table -مفروضات و نرخ ها'!$O$10)))</f>
        <v>0</v>
      </c>
      <c r="AD41" s="123">
        <f>IF(C41&gt;60,0,IF('ورود اطلاعات'!$F$14="ندارد",0,MIN(R41*'ورود اطلاعات'!$F$14,'life table -مفروضات و نرخ ها'!$O$10)))</f>
        <v>0</v>
      </c>
      <c r="AE41" s="123">
        <f>IF(D41&gt;60,0,IF('ورود اطلاعات'!$H$14="ندارد",0,MIN(Q41*'ورود اطلاعات'!$H$14,'life table -مفروضات و نرخ ها'!$O$10)))</f>
        <v>0</v>
      </c>
      <c r="AF41" s="123">
        <f>IFERROR(IF(A41&lt;&gt;"",IF(AND('ورود اطلاعات'!$D$21="بیمه گذار",18&lt;=E41,E41&lt;=60),(AF40*AN40-AK40),IF(AND('ورود اطلاعات'!$D$21="بیمه شده اصلی",18&lt;=B41,B41&lt;=60),(AF40*AN40-AK40),0)),0),0)</f>
        <v>0</v>
      </c>
      <c r="AG41" s="123">
        <f t="shared" si="21"/>
        <v>0</v>
      </c>
      <c r="AH41" s="123">
        <f>IF(A41&lt;&gt;"",IF(AND('ورود اطلاعات'!$D$21="بیمه گذار",18&lt;=E41,E41&lt;=60),(AH40*AN40-AJ40),IF(AND('ورود اطلاعات'!$D$21="بیمه شده اصلی",18&lt;=B41,B41&lt;=60),(AH40*AN40-AJ40),0)),0)</f>
        <v>0</v>
      </c>
      <c r="AI41" s="123">
        <f t="shared" si="22"/>
        <v>0</v>
      </c>
      <c r="AJ41" s="123">
        <f>IFERROR(IF(A41&lt;&gt;"",IF('life table -مفروضات و نرخ ها'!$O$6="دارد",IF('life table -مفروضات و نرخ ها'!$O$11=0,IF(AND('life table -مفروضات و نرخ ها'!$K$5="خیر",'ورود اطلاعات'!$D$21="بیمه گذار"),(G42+AZ42+BA42+BB42+BC42+BD42+BE42+BF42+BG42+BH42+BI42+BP42+BQ42+BR42),IF(AND('life table -مفروضات و نرخ ها'!$K$5="خیر",'ورود اطلاعات'!$D$21="بیمه شده اصلی"),(G42+CB42+CC42),0)),0),0),0),0)</f>
        <v>0</v>
      </c>
      <c r="AK41" s="123">
        <f>IF(A41&lt;&gt;"",IF('life table -مفروضات و نرخ ها'!$O$6="دارد",IF('ورود اطلاعات'!$B$9=1,IF('ورود اطلاعات'!$B$11="خیر",G42,0),0),0),0)</f>
        <v>0</v>
      </c>
      <c r="AL41" s="123">
        <f>IF(A41&lt;&gt;"",IF('life table -مفروضات و نرخ ها'!$O$6="دارد",IF('life table -مفروضات و نرخ ها'!$O$11=1,IF('life table -مفروضات و نرخ ها'!$K$5="بلی",G42,0),0),0),0)</f>
        <v>0</v>
      </c>
      <c r="AM41" s="123" t="str">
        <f>IFERROR(IF(A41&lt;&gt;"",IF('life table -مفروضات و نرخ ها'!$O$6="دارد",IF('life table -مفروضات و نرخ ها'!$O$11=0,IF('life table -مفروضات و نرخ ها'!$K$5="بلی",(G42+CB42+CC42),0),0),0),""),0)</f>
        <v/>
      </c>
      <c r="AN41" s="124" t="str">
        <f t="shared" si="16"/>
        <v/>
      </c>
      <c r="AO41" s="124" t="str">
        <f t="shared" si="17"/>
        <v/>
      </c>
      <c r="AP41" s="124" t="str">
        <f>IF(A41&lt;&gt;"",PRODUCT($AO$4:AO41),"")</f>
        <v/>
      </c>
      <c r="AQ41" s="123">
        <f>کارمزد!N41</f>
        <v>0</v>
      </c>
      <c r="AR41" s="123">
        <f>IF(A41&lt;6,('life table -مفروضات و نرخ ها'!$Q$4/5)*$S$4,0)</f>
        <v>0</v>
      </c>
      <c r="AS41" s="123" t="str">
        <f>IFERROR(IF(A41&lt;&gt;"",'life table -مفروضات و نرخ ها'!$Q$6*H41,""),"")</f>
        <v/>
      </c>
      <c r="AT41" s="123" t="str">
        <f>IF(A41&lt;&gt;"",'life table -مفروضات و نرخ ها'!$Q$7*H41,"")</f>
        <v/>
      </c>
      <c r="AU41" s="123">
        <f t="shared" si="18"/>
        <v>0</v>
      </c>
      <c r="AV41" s="125">
        <f>IF(A41&lt;&gt;"",(('life table -مفروضات و نرخ ها'!$M$5*(((AN41)^(1/'life table -مفروضات و نرخ ها'!$M$5))-1))/((1-AO41)*((AN41)^(1/'life table -مفروضات و نرخ ها'!$M$5)))-1),0)</f>
        <v>0</v>
      </c>
      <c r="AW41" s="123" t="str">
        <f>IF(A41&lt;&gt;"",N41*'life table -مفروضات و نرخ ها'!$O$4,"")</f>
        <v/>
      </c>
      <c r="AX41" s="123" t="str">
        <f>IF(A41&lt;&gt;"",O41*'life table -مفروضات و نرخ ها'!$U$3,"")</f>
        <v/>
      </c>
      <c r="AY41" s="123" t="str">
        <f>IF(A41&lt;&gt;"",P41*'life table -مفروضات و نرخ ها'!$U$4,"")</f>
        <v/>
      </c>
      <c r="AZ41" s="123" t="str">
        <f>IFERROR(IF(A41&lt;&gt;"",IF('life table -مفروضات و نرخ ها'!$O$8=1,('life table -مفروضات و نرخ ها'!$Y$3*T41),IF('life table -مفروضات و نرخ ها'!$O$8=2,('life table -مفروضات و نرخ ها'!$Y$4*T41),IF('life table -مفروضات و نرخ ها'!$O$8=3,('life table -مفروضات و نرخ ها'!$Y$5*T41),IF('life table -مفروضات و نرخ ها'!$O$8=4,('life table -مفروضات و نرخ ها'!$Y$6*T41),('life table -مفروضات و نرخ ها'!$Y$7*T41))))),""),"")</f>
        <v/>
      </c>
      <c r="BA41" s="123" t="str">
        <f>IFERROR(IF(A41&lt;&gt;"",IF('life table -مفروضات و نرخ ها'!$S$10=1,('life table -مفروضات و نرخ ها'!$Y$3*U41),IF('life table -مفروضات و نرخ ها'!$S$10=2,('life table -مفروضات و نرخ ها'!$Y$4*U41),IF('life table -مفروضات و نرخ ها'!$S$10=3,('life table -مفروضات و نرخ ها'!$Y$5*U41),IF('life table -مفروضات و نرخ ها'!$S$10=4,('life table -مفروضات و نرخ ها'!$Y$6*U41),('life table -مفروضات و نرخ ها'!$Y$7*U41))))),""),"")</f>
        <v/>
      </c>
      <c r="BB41" s="123" t="str">
        <f>IFERROR(IF(A41&lt;&gt;"",IF('life table -مفروضات و نرخ ها'!$S$11=1,('life table -مفروضات و نرخ ها'!$Y$3*V41),IF('life table -مفروضات و نرخ ها'!$S$11=2,('life table -مفروضات و نرخ ها'!$Y$4*V41),IF('life table -مفروضات و نرخ ها'!$S$11=3,('life table -مفروضات و نرخ ها'!$Y$5*V41),IF('life table -مفروضات و نرخ ها'!$S$11=4,('life table -مفروضات و نرخ ها'!$Y$6*V41),('life table -مفروضات و نرخ ها'!$Y$7*V41))))),""),"")</f>
        <v/>
      </c>
      <c r="BC41" s="123" t="str">
        <f>IFERROR(IF(A41&lt;&gt;"",IF('life table -مفروضات و نرخ ها'!$O$8=1,('life table -مفروضات و نرخ ها'!$Z$3*W41),IF('life table -مفروضات و نرخ ها'!$O$8=2,('life table -مفروضات و نرخ ها'!$Z$4*W41),IF('life table -مفروضات و نرخ ها'!$O$8=3,('life table -مفروضات و نرخ ها'!$Z$5*W41),IF('life table -مفروضات و نرخ ها'!$O$8=4,('life table -مفروضات و نرخ ها'!$Z$6*W41),('life table -مفروضات و نرخ ها'!$Z$7*W41))))),""),"")</f>
        <v/>
      </c>
      <c r="BD41" s="123" t="str">
        <f>IFERROR(IF(A41&lt;&gt;"",IF('life table -مفروضات و نرخ ها'!$S$10=1,('life table -مفروضات و نرخ ها'!$Z$3*X41),IF('life table -مفروضات و نرخ ها'!$S$10=2,('life table -مفروضات و نرخ ها'!$Z$4*X41),IF('life table -مفروضات و نرخ ها'!$S$10=3,('life table -مفروضات و نرخ ها'!$Z$5*X41),IF('life table -مفروضات و نرخ ها'!$S$10=4,('life table -مفروضات و نرخ ها'!$Z$6*X41),('life table -مفروضات و نرخ ها'!$Z$7*X41))))),""),"")</f>
        <v/>
      </c>
      <c r="BE41" s="123" t="str">
        <f>IFERROR(IF(A41&lt;&gt;"",IF('life table -مفروضات و نرخ ها'!$S$11=1,('life table -مفروضات و نرخ ها'!$Z$3*Y41),IF('life table -مفروضات و نرخ ها'!$S$11=2,('life table -مفروضات و نرخ ها'!$Z$4*Y41),IF('life table -مفروضات و نرخ ها'!$S$11=3,('life table -مفروضات و نرخ ها'!$Z$5*Y41),IF('life table -مفروضات و نرخ ها'!$S$11=4,('life table -مفروضات و نرخ ها'!$Z$6*Y41),('life table -مفروضات و نرخ ها'!$Z$7*Y41))))),""),"")</f>
        <v/>
      </c>
      <c r="BF41" s="123" t="str">
        <f>IFERROR(IF(A41&lt;&gt;"",IF('life table -مفروضات و نرخ ها'!$O$8=1,('life table -مفروضات و نرخ ها'!$AA$3*Z41),IF('life table -مفروضات و نرخ ها'!$O$8=2,('life table -مفروضات و نرخ ها'!$AA$4*Z41),IF('life table -مفروضات و نرخ ها'!$O$8=3,('life table -مفروضات و نرخ ها'!$AA$5*Z41),IF('life table -مفروضات و نرخ ها'!$O$8=4,('life table -مفروضات و نرخ ها'!$AA$6*Z41),('life table -مفروضات و نرخ ها'!$AA$7*Z41))))),""),"")</f>
        <v/>
      </c>
      <c r="BG41" s="123" t="str">
        <f>IFERROR(IF(A41&lt;&gt;"",IF('life table -مفروضات و نرخ ها'!$S$10=1,('life table -مفروضات و نرخ ها'!$AA$3*AA41),IF('life table -مفروضات و نرخ ها'!$S$10=2,('life table -مفروضات و نرخ ها'!$AA$4*AA41),IF('life table -مفروضات و نرخ ها'!$S$10=3,('life table -مفروضات و نرخ ها'!$AA$5*AA41),IF('life table -مفروضات و نرخ ها'!$S$10=4,('life table -مفروضات و نرخ ها'!$AA$6*AA41),('life table -مفروضات و نرخ ها'!$AA$7*AA41))))),""),"")</f>
        <v/>
      </c>
      <c r="BH41" s="123" t="str">
        <f>IFERROR(IF(B41&lt;&gt;"",IF('life table -مفروضات و نرخ ها'!$S$11=1,('life table -مفروضات و نرخ ها'!$AA$3*AB41),IF('life table -مفروضات و نرخ ها'!$S$11=2,('life table -مفروضات و نرخ ها'!$AA$4*AB41),IF('life table -مفروضات و نرخ ها'!$S$11=3,('life table -مفروضات و نرخ ها'!$AA$5*AB41),IF('life table -مفروضات و نرخ ها'!$S$11=4,('life table -مفروضات و نرخ ها'!$AA$6*AB41),('life table -مفروضات و نرخ ها'!$AA$7*AB41))))),""),"")</f>
        <v/>
      </c>
      <c r="BI41" s="123" t="str">
        <f>IF(A41&lt;&gt;"",(T41*'life table -مفروضات و نرخ ها'!$Y$3+W41*'life table -مفروضات و نرخ ها'!$Z$3+Z41*'life table -مفروضات و نرخ ها'!$AA$3)*'ورود اطلاعات'!$D$22+(U41*'life table -مفروضات و نرخ ها'!$Y$3+X41*'life table -مفروضات و نرخ ها'!$Z$3+AA41*'life table -مفروضات و نرخ ها'!$AA$3)*'ورود اطلاعات'!$F$17+(V41*'life table -مفروضات و نرخ ها'!$Y$3+Y41*'life table -مفروضات و نرخ ها'!$Z$3+AB41*'life table -مفروضات و نرخ ها'!$AA$3)*('ورود اطلاعات'!$H$17),"")</f>
        <v/>
      </c>
      <c r="BJ41" s="123">
        <f>IFERROR(IF($B$4+A41='ورود اطلاعات'!$B$8+محاسبات!$B$4,0,IF('ورود اطلاعات'!$B$11="بلی",IF(AND(B41&lt;18,B41&gt;60),0,IF(AND('ورود اطلاعات'!$D$20="دارد",'ورود اطلاعات'!$B$9=0),(G41+AZ41+BA41+BB41+BC41+BD41+BE41+BF41+BG41+BH41+BP41+BQ41+BR41+BI41)/K41)*VLOOKUP(B41,'life table -مفروضات و نرخ ها'!AF:AG,2,0))*(1+'ورود اطلاعات'!$D$22+'ورود اطلاعات'!$D$5),0)),0)</f>
        <v>0</v>
      </c>
      <c r="BK41" s="123">
        <f>IFERROR(IF($B$4+A41='ورود اطلاعات'!$B$8+محاسبات!$B$4,0,IF('ورود اطلاعات'!$B$11="بلی",IF(AND(B41&lt;18,B41&gt;60),0,IF(AND('ورود اطلاعات'!$D$20="دارد",'ورود اطلاعات'!$B$9=1),(G41)/K41)*VLOOKUP(B41,'life table -مفروضات و نرخ ها'!AF:AG,2,0))*(1+'ورود اطلاعات'!$D$22+'ورود اطلاعات'!$D$5),0)),0)</f>
        <v>0</v>
      </c>
      <c r="BL41" s="123">
        <f>IFERROR(IF($E$4+A41='ورود اطلاعات'!$B$8+محاسبات!$E$4,0,IF('ورود اطلاعات'!$B$9=0,IF('ورود اطلاعات'!$B$11="خیر",IF('ورود اطلاعات'!$D$20="دارد",IF('ورود اطلاعات'!$D$21="بیمه گذار",IF(AND(E41&lt;18,E41&gt;60),0,(((G41+AZ41+BA41+BB41+BC41+BD41+BE41+BF41+BG41+BH41+BP41+BQ41+BR41+BI41)/K41)*VLOOKUP(E41,'life table -مفروضات و نرخ ها'!AF:AG,2,0)*(1+'ورود اطلاعات'!$D$24+'ورود اطلاعات'!$D$23))),0),0),0),0)),0)</f>
        <v>0</v>
      </c>
      <c r="BM41" s="123">
        <f>IFERROR(IF($B$4+A41='ورود اطلاعات'!$B$8+$B$4,0,IF('ورود اطلاعات'!$B$9=0,IF('ورود اطلاعات'!$B$11="خیر",IF('ورود اطلاعات'!$D$20="دارد",IF('ورود اطلاعات'!$D$21="بیمه شده اصلی",IF(AND(B41&lt;18,B41&gt;60),0,(((G41+AZ41+BA41+BB41+BC41+BD41+BE41+BF41+BG41+BH41+BP41+BQ41+BR41+BI41)/K41)*VLOOKUP(B41,'life table -مفروضات و نرخ ها'!AF:AG,2,0)*(1+'ورود اطلاعات'!$D$22+'ورود اطلاعات'!$D$5))),0),0),0),0)),0)</f>
        <v>0</v>
      </c>
      <c r="BN41" s="123">
        <f>IFERROR(IF($E$4+A41='ورود اطلاعات'!$B$8+$E$4,0,IF('ورود اطلاعات'!$B$9=1,IF('ورود اطلاعات'!$B$11="خیر",IF('ورود اطلاعات'!$D$20="دارد",IF('ورود اطلاعات'!$D$21="بیمه گذار",IF(AND(E41&lt;18,E41&gt;60),0,((G41/K41)*VLOOKUP(E41,'life table -مفروضات و نرخ ها'!AF:AG,2,0)*(1+'ورود اطلاعات'!$D$24+'ورود اطلاعات'!$D$23))),0),0),0))),0)</f>
        <v>0</v>
      </c>
      <c r="BO41" s="123">
        <f>IFERROR(IF($B$4+A41='ورود اطلاعات'!$B$8+$B$4,0,IF('ورود اطلاعات'!$B$9=1,IF('ورود اطلاعات'!$B$11="خیر",IF('ورود اطلاعات'!$D$20="دارد",IF('ورود اطلاعات'!$D$21="بیمه شده اصلی",IF(AND(B41&lt;18,B41&gt;60),0,((G41/K41)*VLOOKUP(B41,'life table -مفروضات و نرخ ها'!AF:AG,2,0)*(1+'ورود اطلاعات'!$D$22+'ورود اطلاعات'!$D$5))),0),0),0),0)),0)</f>
        <v>0</v>
      </c>
      <c r="BP41" s="123">
        <f>IFERROR(IF('ورود اطلاعات'!$D$16=5,(VLOOKUP(محاسبات!B41,'life table -مفروضات و نرخ ها'!AC:AD,2,0)*محاسبات!AC41)/1000000,(VLOOKUP(محاسبات!B41,'life table -مفروضات و نرخ ها'!AC:AE,3,0)*محاسبات!AC41)/1000000)*(1+'ورود اطلاعات'!$D$5),0)</f>
        <v>0</v>
      </c>
      <c r="BQ41" s="123">
        <f>IFERROR(IF('ورود اطلاعات'!$F$16=5,(VLOOKUP(C41,'life table -مفروضات و نرخ ها'!AC:AD,2,0)*AD41)/1000000,(VLOOKUP(C41,'life table -مفروضات و نرخ ها'!AC:AE,3,0)*محاسبات!AD41)/1000000)*(1+'ورود اطلاعات'!$F$5),0)</f>
        <v>0</v>
      </c>
      <c r="BR41" s="123">
        <f>IFERROR(IF('ورود اطلاعات'!$H$16=5,(VLOOKUP(D41,'life table -مفروضات و نرخ ها'!AC:AD,2,0)*AE41)/1000000,(VLOOKUP(D41,'life table -مفروضات و نرخ ها'!AC:AE,3,0)*AE41)/1000000)*(1+'ورود اطلاعات'!$H$5),0)</f>
        <v>0</v>
      </c>
      <c r="BS41" s="123" t="b">
        <f>IF(A41&lt;&gt;"",IF('ورود اطلاعات'!$B$9=1,IF('ورود اطلاعات'!$B$11="بلی",IF(AND(18&lt;=B41,B41&lt;=60),AG41*(VLOOKUP('life table -مفروضات و نرخ ها'!$O$3+A40,'life table -مفروضات و نرخ ها'!$A$3:$D$103,4,0))*(1+'ورود اطلاعات'!$D$5),0),0),0))</f>
        <v>0</v>
      </c>
      <c r="BT41" s="123" t="b">
        <f>IFERROR(IF(A41&lt;&gt;"",IF('ورود اطلاعات'!$B$9=1,IF('ورود اطلاعات'!$B$11="خیر",IF('ورود اطلاعات'!$D$21="بیمه شده اصلی",(محاسبات!AF41*VLOOKUP(محاسبات!B41,'life table -مفروضات و نرخ ها'!A:D,4,0)*(1+'ورود اطلاعات'!$D$5)),IF('ورود اطلاعات'!$D$21="بیمه گذار",(محاسبات!AF41*VLOOKUP(محاسبات!E41,'life table -مفروضات و نرخ ها'!A:D,4,0)*(1+'ورود اطلاعات'!$D$23)),0))))),0)</f>
        <v>0</v>
      </c>
      <c r="BU41" s="123" t="b">
        <f>IFERROR(IF(A41&lt;&gt;"",IF('ورود اطلاعات'!$B$9=0,IF('ورود اطلاعات'!$B$11="خیر",IF('ورود اطلاعات'!$D$21="بیمه شده اصلی",(محاسبات!AH41*VLOOKUP(محاسبات!B41,'life table -مفروضات و نرخ ها'!A:D,4,0)*(1+'ورود اطلاعات'!$D$5)),IF('ورود اطلاعات'!$D$21="بیمه گذار",(محاسبات!AH41*VLOOKUP(محاسبات!E41,'life table -مفروضات و نرخ ها'!A:D,4,0)*(1+'ورود اطلاعات'!$D$23)),0))))),0)</f>
        <v>0</v>
      </c>
      <c r="BV41" s="123" t="b">
        <f>IF(A41&lt;&gt;"",IF('ورود اطلاعات'!$B$9=0,IF('ورود اطلاعات'!$B$11="بلی",IF(AND(18&lt;=B41,B41&lt;=60),AI41*(VLOOKUP('life table -مفروضات و نرخ ها'!$O$3+A40,'life table -مفروضات و نرخ ها'!$A$3:$D$103,4,0))*(1+'ورود اطلاعات'!$D$5),0),0),0))</f>
        <v>0</v>
      </c>
      <c r="BW41" s="123" t="str">
        <f>IFERROR(IF(A41&lt;&gt;"",'life table -مفروضات و نرخ ها'!$Q$11*BK41,""),0)</f>
        <v/>
      </c>
      <c r="BX41" s="123" t="str">
        <f>IFERROR(IF(A41&lt;&gt;"",'life table -مفروضات و نرخ ها'!$Q$11*(BO41+BN41),""),0)</f>
        <v/>
      </c>
      <c r="BY41" s="123">
        <f>IFERROR(IF(A41&lt;&gt;"",BJ41*'life table -مفروضات و نرخ ها'!$Q$11,0),"")</f>
        <v>0</v>
      </c>
      <c r="BZ41" s="123">
        <f>IFERROR(IF(A41&lt;&gt;"",(BM41+BL41)*'life table -مفروضات و نرخ ها'!$Q$11,0),0)</f>
        <v>0</v>
      </c>
      <c r="CA41" s="123">
        <f>IF(A41&lt;&gt;"",AZ41+BC41+BF41+BJ41+BK41+BL41+BM41+BN41+BO41+BP41+BS41+BT41+BU41+BV41+BW41+BX41+BY41+BZ41+'ورود اطلاعات'!$D$22*(محاسبات!T41*'life table -مفروضات و نرخ ها'!$Y$3+محاسبات!W41*'life table -مفروضات و نرخ ها'!$Z$3+محاسبات!Z41*'life table -مفروضات و نرخ ها'!$AA$3),0)</f>
        <v>0</v>
      </c>
      <c r="CB41" s="123">
        <f>IF(A41&lt;&gt;"",BA41+BD41+BG41+BQ41+'ورود اطلاعات'!$F$17*(محاسبات!U41*'life table -مفروضات و نرخ ها'!$Y$3+محاسبات!X41*'life table -مفروضات و نرخ ها'!$Z$3+محاسبات!AA41*'life table -مفروضات و نرخ ها'!$AA$3),0)</f>
        <v>0</v>
      </c>
      <c r="CC41" s="123" t="str">
        <f>IF(A41&lt;&gt;"",BB41+BE41+BH41+BR41+'ورود اطلاعات'!$H$17*(محاسبات!V41*'life table -مفروضات و نرخ ها'!$Y$3+محاسبات!Y41*'life table -مفروضات و نرخ ها'!$Z$3+محاسبات!AB41*'life table -مفروضات و نرخ ها'!$AA$3),"")</f>
        <v/>
      </c>
      <c r="CD41" s="123" t="str">
        <f>IF(B41&lt;&gt;"",'life table -مفروضات و نرخ ها'!$Q$8*(N41+P41+O41+AQ41+AR41+AS41+AT41+AW41+AX41+AY41+AZ41+BA41+BL41+BN41+BO41+BB41+BC41+BD41+BE41+BF41+BG41+BH41+BP41+BQ41+BR41+BJ41+BK41+BM41+BS41+BT41+BU41+BV41+BW41+BX41+BY41+BZ41+AU41),"")</f>
        <v/>
      </c>
      <c r="CE41" s="123" t="str">
        <f>IF(B41&lt;&gt;"",'life table -مفروضات و نرخ ها'!$Q$9*(N41+P41+O41+AQ41+AR41+AS41+AT41+AW41+AX41+AY41+AZ41+BA41+BL41+BN41+BO41+BB41+BC41+BD41+BE41+BF41+BG41+BH41+BP41+BQ41+BR41+BJ41+BK41+BM41+BS41+BT41+BU41+BV41+BW41+BX41+BY41+BZ41+AU41),"")</f>
        <v/>
      </c>
      <c r="CF41" s="123" t="str">
        <f>IF(A41&lt;&gt;"",(CF40*(1+L41)+(I41/'life table -مفروضات و نرخ ها'!$M$5)*L41*((1+L41)^(1/'life table -مفروضات و نرخ ها'!$M$5))/(((1+L41)^(1/'life table -مفروضات و نرخ ها'!$M$5))-1)),"")</f>
        <v/>
      </c>
      <c r="CG41" s="123" t="str">
        <f t="shared" ref="CG41:CG72" si="24">IF(A41&lt;&gt;"",CF41,"")</f>
        <v/>
      </c>
      <c r="CH41" s="123" t="str">
        <f t="shared" si="23"/>
        <v/>
      </c>
      <c r="CI41" s="123" t="str">
        <f t="shared" si="12"/>
        <v/>
      </c>
      <c r="CJ41" s="123" t="str">
        <f t="shared" si="19"/>
        <v/>
      </c>
      <c r="CK41" s="121">
        <f>'ورود اطلاعات'!$D$19*محاسبات!G40</f>
        <v>0</v>
      </c>
      <c r="CL41" s="126">
        <f t="shared" si="20"/>
        <v>0</v>
      </c>
      <c r="CM41" s="123" t="str">
        <f>IF(A41&lt;&gt;"",(CM40*(1+$CO$1)+(I41/'life table -مفروضات و نرخ ها'!$M$5)*$CO$1*((1+$CO$1)^(1/'life table -مفروضات و نرخ ها'!$M$5))/(((1+$CO$1)^(1/'life table -مفروضات و نرخ ها'!$M$5))-1)),"")</f>
        <v/>
      </c>
      <c r="CN41" s="123" t="str">
        <f t="shared" si="9"/>
        <v/>
      </c>
    </row>
    <row r="42" spans="1:92" ht="19.5" x14ac:dyDescent="0.25">
      <c r="A42" s="95" t="str">
        <f t="shared" si="10"/>
        <v/>
      </c>
      <c r="B42" s="122" t="str">
        <f>IFERROR(IF(A41+$B$4&gt;81,"",IF($B$4+'life table -مفروضات و نرخ ها'!A41&lt;$B$4+'life table -مفروضات و نرخ ها'!$I$5,$B$4+'life table -مفروضات و نرخ ها'!A41,"")),"")</f>
        <v/>
      </c>
      <c r="C42" s="122" t="str">
        <f>IFERROR(IF(B42&lt;&gt;"",IF(A41+$C$4&gt;81,"",IF($C$4+'life table -مفروضات و نرخ ها'!A41&lt;$C$4+'life table -مفروضات و نرخ ها'!$I$5,$C$4+'life table -مفروضات و نرخ ها'!A41,"")),""),"")</f>
        <v/>
      </c>
      <c r="D42" s="122" t="str">
        <f>IFERROR(IF(B42&lt;&gt;"",IF(A41+$D$4&gt;81,"",IF($D$4+'life table -مفروضات و نرخ ها'!A41&lt;$D$4+'life table -مفروضات و نرخ ها'!$I$5,$D$4+'life table -مفروضات و نرخ ها'!A41,"")),""),"")</f>
        <v/>
      </c>
      <c r="E42" s="122" t="str">
        <f>IF(B42&lt;&gt;"",IF('life table -مفروضات و نرخ ها'!$K$4&lt;&gt; 0,IF($E$4+'life table -مفروضات و نرخ ها'!A41&lt;$E$4+'life table -مفروضات و نرخ ها'!$I$5,$E$4+'life table -مفروضات و نرخ ها'!A41,"")),"")</f>
        <v/>
      </c>
      <c r="G42" s="123">
        <f>IF(A42&lt;&gt;"",IF('life table -مفروضات و نرخ ها'!$I$7&lt;&gt; "يكجا",G41*(1+'life table -مفروضات و نرخ ها'!$I$4),0),0)</f>
        <v>0</v>
      </c>
      <c r="H42" s="123">
        <f>IFERROR(IF(A42&lt;&gt;"",IF('life table -مفروضات و نرخ ها'!$O$11=1,(G42/K42)-(CA42+CB42+CC42),(G42/K42)),0),0)</f>
        <v>0</v>
      </c>
      <c r="I42" s="123" t="str">
        <f t="shared" si="15"/>
        <v/>
      </c>
      <c r="J42" s="123" t="str">
        <f>IF(A42&lt;&gt;"",IF(A42=1,'life table -مفروضات و نرخ ها'!$M$6,0),"")</f>
        <v/>
      </c>
      <c r="K42" s="124">
        <v>1</v>
      </c>
      <c r="L42" s="124" t="str">
        <f t="shared" si="13"/>
        <v/>
      </c>
      <c r="M42" s="124">
        <f t="shared" si="6"/>
        <v>0.28649999999999998</v>
      </c>
      <c r="N42" s="123">
        <f>IF(B42&lt;&gt;"",S42*(VLOOKUP('life table -مفروضات و نرخ ها'!$O$3+A41,'life table -مفروضات و نرخ ها'!$A$3:$D$103,4)*(1/(1+L42)^0.5)),0)</f>
        <v>0</v>
      </c>
      <c r="O42" s="123">
        <f>IFERROR(IF(C42&lt;&gt;"",R42*(VLOOKUP('life table -مفروضات و نرخ ها'!$S$3+A41,'life table -مفروضات و نرخ ها'!$A$3:$D$103,4)*(1/(1+L42)^0.5)),0),"")</f>
        <v>0</v>
      </c>
      <c r="P42" s="123">
        <f>IFERROR(IF(D42&lt;&gt;"",Q42*(VLOOKUP('life table -مفروضات و نرخ ها'!$S$4+A41,'life table -مفروضات و نرخ ها'!$A$3:$D$103,4)*(1/(1+L42)^0.5)),0),"")</f>
        <v>0</v>
      </c>
      <c r="Q42" s="123">
        <f>IF(D42&lt;&gt;"",IF((Q41*(1+'life table -مفروضات و نرخ ها'!$M$4))&gt;='life table -مفروضات و نرخ ها'!$I$10,'life table -مفروضات و نرخ ها'!$I$10,(Q41*(1+'life table -مفروضات و نرخ ها'!$M$4))),0)</f>
        <v>0</v>
      </c>
      <c r="R42" s="123">
        <f>IF(C42&lt;&gt;"",IF((R41*(1+'life table -مفروضات و نرخ ها'!$M$4))&gt;='life table -مفروضات و نرخ ها'!$I$10,'life table -مفروضات و نرخ ها'!$I$10,(R41*(1+'life table -مفروضات و نرخ ها'!$M$4))),0)</f>
        <v>0</v>
      </c>
      <c r="S42" s="123">
        <f>IF(A42&lt;&gt;"",IF((S41*(1+'life table -مفروضات و نرخ ها'!$M$4))&gt;='life table -مفروضات و نرخ ها'!$I$10,'life table -مفروضات و نرخ ها'!$I$10,(S41*(1+'life table -مفروضات و نرخ ها'!$M$4))),0)</f>
        <v>0</v>
      </c>
      <c r="T42" s="123">
        <f>IF(A42&lt;&gt;"",IF(S42*'ورود اطلاعات'!$D$7&lt;='life table -مفروضات و نرخ ها'!$M$10,S42*'ورود اطلاعات'!$D$7,'life table -مفروضات و نرخ ها'!$M$10),0)</f>
        <v>0</v>
      </c>
      <c r="U42" s="123">
        <f>IF(A42&lt;&gt;"",IF(R42*'ورود اطلاعات'!$F$7&lt;='life table -مفروضات و نرخ ها'!$M$10,R42*'ورود اطلاعات'!$F$7,'life table -مفروضات و نرخ ها'!$M$10),0)</f>
        <v>0</v>
      </c>
      <c r="V42" s="123">
        <f>IF(A42&lt;&gt;"",IF(Q42*'ورود اطلاعات'!$H$7&lt;='life table -مفروضات و نرخ ها'!$M$10,Q42*'ورود اطلاعات'!$H$7,'life table -مفروضات و نرخ ها'!$M$10),0)</f>
        <v>0</v>
      </c>
      <c r="W42" s="123" t="str">
        <f>IF(A42&lt;&gt;"",IF(W41*(1+'life table -مفروضات و نرخ ها'!$M$4)&lt;'life table -مفروضات و نرخ ها'!$I$11,W41*(1+'life table -مفروضات و نرخ ها'!$M$4),'life table -مفروضات و نرخ ها'!$I$11),"")</f>
        <v/>
      </c>
      <c r="X42" s="123">
        <f>IF(C42&lt;&gt;"",IF(X41*(1+'life table -مفروضات و نرخ ها'!$M$4)&lt;'life table -مفروضات و نرخ ها'!$I$11,X41*(1+'life table -مفروضات و نرخ ها'!$M$4),'life table -مفروضات و نرخ ها'!$I$11),0)</f>
        <v>0</v>
      </c>
      <c r="Y42" s="123">
        <f>IF(D42&lt;&gt;"",IF(Y41*(1+'life table -مفروضات و نرخ ها'!$M$4)&lt;'life table -مفروضات و نرخ ها'!$I$11,Y41*(1+'life table -مفروضات و نرخ ها'!$M$4),'life table -مفروضات و نرخ ها'!$I$11),0)</f>
        <v>0</v>
      </c>
      <c r="Z42" s="123">
        <f>IF(A42&lt;&gt;"",IF(Z41*(1+'life table -مفروضات و نرخ ها'!$M$4)&lt;'life table -مفروضات و نرخ ها'!$M$11,Z41*(1+'life table -مفروضات و نرخ ها'!$M$4),'life table -مفروضات و نرخ ها'!$M$11),0)</f>
        <v>0</v>
      </c>
      <c r="AA42" s="123">
        <f>IF(C42&lt;&gt;"",IF(AA41*(1+'life table -مفروضات و نرخ ها'!$M$4)&lt;'life table -مفروضات و نرخ ها'!$M$11,AA41*(1+'life table -مفروضات و نرخ ها'!$M$4),'life table -مفروضات و نرخ ها'!$M$11),0)</f>
        <v>0</v>
      </c>
      <c r="AB42" s="123">
        <f>IF(D42&lt;&gt;"",IF(AB41*(1+'life table -مفروضات و نرخ ها'!$M$4)&lt;'life table -مفروضات و نرخ ها'!$M$11,AB41*(1+'life table -مفروضات و نرخ ها'!$M$4),'life table -مفروضات و نرخ ها'!$M$11),0)</f>
        <v>0</v>
      </c>
      <c r="AC42" s="123">
        <f>IF(B42&gt;60,0,IF('ورود اطلاعات'!$D$14="ندارد",0,MIN(S42*'ورود اطلاعات'!$D$14,'life table -مفروضات و نرخ ها'!$O$10)))</f>
        <v>0</v>
      </c>
      <c r="AD42" s="123">
        <f>IF(C42&gt;60,0,IF('ورود اطلاعات'!$F$14="ندارد",0,MIN(R42*'ورود اطلاعات'!$F$14,'life table -مفروضات و نرخ ها'!$O$10)))</f>
        <v>0</v>
      </c>
      <c r="AE42" s="123">
        <f>IF(D42&gt;60,0,IF('ورود اطلاعات'!$H$14="ندارد",0,MIN(Q42*'ورود اطلاعات'!$H$14,'life table -مفروضات و نرخ ها'!$O$10)))</f>
        <v>0</v>
      </c>
      <c r="AF42" s="123">
        <f>IFERROR(IF(A42&lt;&gt;"",IF(AND('ورود اطلاعات'!$D$21="بیمه گذار",18&lt;=E42,E42&lt;=60),(AF41*AN41-AK41),IF(AND('ورود اطلاعات'!$D$21="بیمه شده اصلی",18&lt;=B42,B42&lt;=60),(AF41*AN41-AK41),0)),0),0)</f>
        <v>0</v>
      </c>
      <c r="AG42" s="123">
        <f t="shared" si="21"/>
        <v>0</v>
      </c>
      <c r="AH42" s="123">
        <f>IF(A42&lt;&gt;"",IF(AND('ورود اطلاعات'!$D$21="بیمه گذار",18&lt;=E42,E42&lt;=60),(AH41*AN41-AJ41),IF(AND('ورود اطلاعات'!$D$21="بیمه شده اصلی",18&lt;=B42,B42&lt;=60),(AH41*AN41-AJ41),0)),0)</f>
        <v>0</v>
      </c>
      <c r="AI42" s="123">
        <f t="shared" si="22"/>
        <v>0</v>
      </c>
      <c r="AJ42" s="123">
        <f>IFERROR(IF(A42&lt;&gt;"",IF('life table -مفروضات و نرخ ها'!$O$6="دارد",IF('life table -مفروضات و نرخ ها'!$O$11=0,IF(AND('life table -مفروضات و نرخ ها'!$K$5="خیر",'ورود اطلاعات'!$D$21="بیمه گذار"),(G43+AZ43+BA43+BB43+BC43+BD43+BE43+BF43+BG43+BH43+BI43+BP43+BQ43+BR43),IF(AND('life table -مفروضات و نرخ ها'!$K$5="خیر",'ورود اطلاعات'!$D$21="بیمه شده اصلی"),(G43+CB43+CC43),0)),0),0),0),0)</f>
        <v>0</v>
      </c>
      <c r="AK42" s="123">
        <f>IF(A42&lt;&gt;"",IF('life table -مفروضات و نرخ ها'!$O$6="دارد",IF('ورود اطلاعات'!$B$9=1,IF('ورود اطلاعات'!$B$11="خیر",G43,0),0),0),0)</f>
        <v>0</v>
      </c>
      <c r="AL42" s="123">
        <f>IF(A42&lt;&gt;"",IF('life table -مفروضات و نرخ ها'!$O$6="دارد",IF('life table -مفروضات و نرخ ها'!$O$11=1,IF('life table -مفروضات و نرخ ها'!$K$5="بلی",G43,0),0),0),0)</f>
        <v>0</v>
      </c>
      <c r="AM42" s="123" t="str">
        <f>IFERROR(IF(A42&lt;&gt;"",IF('life table -مفروضات و نرخ ها'!$O$6="دارد",IF('life table -مفروضات و نرخ ها'!$O$11=0,IF('life table -مفروضات و نرخ ها'!$K$5="بلی",(G43+CB43+CC43),0),0),0),""),0)</f>
        <v/>
      </c>
      <c r="AN42" s="124" t="str">
        <f t="shared" si="16"/>
        <v/>
      </c>
      <c r="AO42" s="124" t="str">
        <f t="shared" si="17"/>
        <v/>
      </c>
      <c r="AP42" s="124" t="str">
        <f>IF(A42&lt;&gt;"",PRODUCT($AO$4:AO42),"")</f>
        <v/>
      </c>
      <c r="AQ42" s="123">
        <f>کارمزد!N42</f>
        <v>0</v>
      </c>
      <c r="AR42" s="123">
        <f>IF(A42&lt;6,('life table -مفروضات و نرخ ها'!$Q$4/5)*$S$4,0)</f>
        <v>0</v>
      </c>
      <c r="AS42" s="123" t="str">
        <f>IFERROR(IF(A42&lt;&gt;"",'life table -مفروضات و نرخ ها'!$Q$6*H42,""),"")</f>
        <v/>
      </c>
      <c r="AT42" s="123" t="str">
        <f>IF(A42&lt;&gt;"",'life table -مفروضات و نرخ ها'!$Q$7*H42,"")</f>
        <v/>
      </c>
      <c r="AU42" s="123">
        <f t="shared" si="18"/>
        <v>0</v>
      </c>
      <c r="AV42" s="125">
        <f>IF(A42&lt;&gt;"",(('life table -مفروضات و نرخ ها'!$M$5*(((AN42)^(1/'life table -مفروضات و نرخ ها'!$M$5))-1))/((1-AO42)*((AN42)^(1/'life table -مفروضات و نرخ ها'!$M$5)))-1),0)</f>
        <v>0</v>
      </c>
      <c r="AW42" s="123" t="str">
        <f>IF(A42&lt;&gt;"",N42*'life table -مفروضات و نرخ ها'!$O$4,"")</f>
        <v/>
      </c>
      <c r="AX42" s="123" t="str">
        <f>IF(A42&lt;&gt;"",O42*'life table -مفروضات و نرخ ها'!$U$3,"")</f>
        <v/>
      </c>
      <c r="AY42" s="123" t="str">
        <f>IF(A42&lt;&gt;"",P42*'life table -مفروضات و نرخ ها'!$U$4,"")</f>
        <v/>
      </c>
      <c r="AZ42" s="123" t="str">
        <f>IFERROR(IF(A42&lt;&gt;"",IF('life table -مفروضات و نرخ ها'!$O$8=1,('life table -مفروضات و نرخ ها'!$Y$3*T42),IF('life table -مفروضات و نرخ ها'!$O$8=2,('life table -مفروضات و نرخ ها'!$Y$4*T42),IF('life table -مفروضات و نرخ ها'!$O$8=3,('life table -مفروضات و نرخ ها'!$Y$5*T42),IF('life table -مفروضات و نرخ ها'!$O$8=4,('life table -مفروضات و نرخ ها'!$Y$6*T42),('life table -مفروضات و نرخ ها'!$Y$7*T42))))),""),"")</f>
        <v/>
      </c>
      <c r="BA42" s="123" t="str">
        <f>IFERROR(IF(A42&lt;&gt;"",IF('life table -مفروضات و نرخ ها'!$S$10=1,('life table -مفروضات و نرخ ها'!$Y$3*U42),IF('life table -مفروضات و نرخ ها'!$S$10=2,('life table -مفروضات و نرخ ها'!$Y$4*U42),IF('life table -مفروضات و نرخ ها'!$S$10=3,('life table -مفروضات و نرخ ها'!$Y$5*U42),IF('life table -مفروضات و نرخ ها'!$S$10=4,('life table -مفروضات و نرخ ها'!$Y$6*U42),('life table -مفروضات و نرخ ها'!$Y$7*U42))))),""),"")</f>
        <v/>
      </c>
      <c r="BB42" s="123" t="str">
        <f>IFERROR(IF(A42&lt;&gt;"",IF('life table -مفروضات و نرخ ها'!$S$11=1,('life table -مفروضات و نرخ ها'!$Y$3*V42),IF('life table -مفروضات و نرخ ها'!$S$11=2,('life table -مفروضات و نرخ ها'!$Y$4*V42),IF('life table -مفروضات و نرخ ها'!$S$11=3,('life table -مفروضات و نرخ ها'!$Y$5*V42),IF('life table -مفروضات و نرخ ها'!$S$11=4,('life table -مفروضات و نرخ ها'!$Y$6*V42),('life table -مفروضات و نرخ ها'!$Y$7*V42))))),""),"")</f>
        <v/>
      </c>
      <c r="BC42" s="123" t="str">
        <f>IFERROR(IF(A42&lt;&gt;"",IF('life table -مفروضات و نرخ ها'!$O$8=1,('life table -مفروضات و نرخ ها'!$Z$3*W42),IF('life table -مفروضات و نرخ ها'!$O$8=2,('life table -مفروضات و نرخ ها'!$Z$4*W42),IF('life table -مفروضات و نرخ ها'!$O$8=3,('life table -مفروضات و نرخ ها'!$Z$5*W42),IF('life table -مفروضات و نرخ ها'!$O$8=4,('life table -مفروضات و نرخ ها'!$Z$6*W42),('life table -مفروضات و نرخ ها'!$Z$7*W42))))),""),"")</f>
        <v/>
      </c>
      <c r="BD42" s="123" t="str">
        <f>IFERROR(IF(A42&lt;&gt;"",IF('life table -مفروضات و نرخ ها'!$S$10=1,('life table -مفروضات و نرخ ها'!$Z$3*X42),IF('life table -مفروضات و نرخ ها'!$S$10=2,('life table -مفروضات و نرخ ها'!$Z$4*X42),IF('life table -مفروضات و نرخ ها'!$S$10=3,('life table -مفروضات و نرخ ها'!$Z$5*X42),IF('life table -مفروضات و نرخ ها'!$S$10=4,('life table -مفروضات و نرخ ها'!$Z$6*X42),('life table -مفروضات و نرخ ها'!$Z$7*X42))))),""),"")</f>
        <v/>
      </c>
      <c r="BE42" s="123" t="str">
        <f>IFERROR(IF(A42&lt;&gt;"",IF('life table -مفروضات و نرخ ها'!$S$11=1,('life table -مفروضات و نرخ ها'!$Z$3*Y42),IF('life table -مفروضات و نرخ ها'!$S$11=2,('life table -مفروضات و نرخ ها'!$Z$4*Y42),IF('life table -مفروضات و نرخ ها'!$S$11=3,('life table -مفروضات و نرخ ها'!$Z$5*Y42),IF('life table -مفروضات و نرخ ها'!$S$11=4,('life table -مفروضات و نرخ ها'!$Z$6*Y42),('life table -مفروضات و نرخ ها'!$Z$7*Y42))))),""),"")</f>
        <v/>
      </c>
      <c r="BF42" s="123" t="str">
        <f>IFERROR(IF(A42&lt;&gt;"",IF('life table -مفروضات و نرخ ها'!$O$8=1,('life table -مفروضات و نرخ ها'!$AA$3*Z42),IF('life table -مفروضات و نرخ ها'!$O$8=2,('life table -مفروضات و نرخ ها'!$AA$4*Z42),IF('life table -مفروضات و نرخ ها'!$O$8=3,('life table -مفروضات و نرخ ها'!$AA$5*Z42),IF('life table -مفروضات و نرخ ها'!$O$8=4,('life table -مفروضات و نرخ ها'!$AA$6*Z42),('life table -مفروضات و نرخ ها'!$AA$7*Z42))))),""),"")</f>
        <v/>
      </c>
      <c r="BG42" s="123" t="str">
        <f>IFERROR(IF(A42&lt;&gt;"",IF('life table -مفروضات و نرخ ها'!$S$10=1,('life table -مفروضات و نرخ ها'!$AA$3*AA42),IF('life table -مفروضات و نرخ ها'!$S$10=2,('life table -مفروضات و نرخ ها'!$AA$4*AA42),IF('life table -مفروضات و نرخ ها'!$S$10=3,('life table -مفروضات و نرخ ها'!$AA$5*AA42),IF('life table -مفروضات و نرخ ها'!$S$10=4,('life table -مفروضات و نرخ ها'!$AA$6*AA42),('life table -مفروضات و نرخ ها'!$AA$7*AA42))))),""),"")</f>
        <v/>
      </c>
      <c r="BH42" s="123" t="str">
        <f>IFERROR(IF(B42&lt;&gt;"",IF('life table -مفروضات و نرخ ها'!$S$11=1,('life table -مفروضات و نرخ ها'!$AA$3*AB42),IF('life table -مفروضات و نرخ ها'!$S$11=2,('life table -مفروضات و نرخ ها'!$AA$4*AB42),IF('life table -مفروضات و نرخ ها'!$S$11=3,('life table -مفروضات و نرخ ها'!$AA$5*AB42),IF('life table -مفروضات و نرخ ها'!$S$11=4,('life table -مفروضات و نرخ ها'!$AA$6*AB42),('life table -مفروضات و نرخ ها'!$AA$7*AB42))))),""),"")</f>
        <v/>
      </c>
      <c r="BI42" s="123" t="str">
        <f>IF(A42&lt;&gt;"",(T42*'life table -مفروضات و نرخ ها'!$Y$3+W42*'life table -مفروضات و نرخ ها'!$Z$3+Z42*'life table -مفروضات و نرخ ها'!$AA$3)*'ورود اطلاعات'!$D$22+(U42*'life table -مفروضات و نرخ ها'!$Y$3+X42*'life table -مفروضات و نرخ ها'!$Z$3+AA42*'life table -مفروضات و نرخ ها'!$AA$3)*'ورود اطلاعات'!$F$17+(V42*'life table -مفروضات و نرخ ها'!$Y$3+Y42*'life table -مفروضات و نرخ ها'!$Z$3+AB42*'life table -مفروضات و نرخ ها'!$AA$3)*('ورود اطلاعات'!$H$17),"")</f>
        <v/>
      </c>
      <c r="BJ42" s="123">
        <f>IFERROR(IF($B$4+A42='ورود اطلاعات'!$B$8+محاسبات!$B$4,0,IF('ورود اطلاعات'!$B$11="بلی",IF(AND(B42&lt;18,B42&gt;60),0,IF(AND('ورود اطلاعات'!$D$20="دارد",'ورود اطلاعات'!$B$9=0),(G42+AZ42+BA42+BB42+BC42+BD42+BE42+BF42+BG42+BH42+BP42+BQ42+BR42+BI42)/K42)*VLOOKUP(B42,'life table -مفروضات و نرخ ها'!AF:AG,2,0))*(1+'ورود اطلاعات'!$D$22+'ورود اطلاعات'!$D$5),0)),0)</f>
        <v>0</v>
      </c>
      <c r="BK42" s="123">
        <f>IFERROR(IF($B$4+A42='ورود اطلاعات'!$B$8+محاسبات!$B$4,0,IF('ورود اطلاعات'!$B$11="بلی",IF(AND(B42&lt;18,B42&gt;60),0,IF(AND('ورود اطلاعات'!$D$20="دارد",'ورود اطلاعات'!$B$9=1),(G42)/K42)*VLOOKUP(B42,'life table -مفروضات و نرخ ها'!AF:AG,2,0))*(1+'ورود اطلاعات'!$D$22+'ورود اطلاعات'!$D$5),0)),0)</f>
        <v>0</v>
      </c>
      <c r="BL42" s="123">
        <f>IFERROR(IF($E$4+A42='ورود اطلاعات'!$B$8+محاسبات!$E$4,0,IF('ورود اطلاعات'!$B$9=0,IF('ورود اطلاعات'!$B$11="خیر",IF('ورود اطلاعات'!$D$20="دارد",IF('ورود اطلاعات'!$D$21="بیمه گذار",IF(AND(E42&lt;18,E42&gt;60),0,(((G42+AZ42+BA42+BB42+BC42+BD42+BE42+BF42+BG42+BH42+BP42+BQ42+BR42+BI42)/K42)*VLOOKUP(E42,'life table -مفروضات و نرخ ها'!AF:AG,2,0)*(1+'ورود اطلاعات'!$D$24+'ورود اطلاعات'!$D$23))),0),0),0),0)),0)</f>
        <v>0</v>
      </c>
      <c r="BM42" s="123">
        <f>IFERROR(IF($B$4+A42='ورود اطلاعات'!$B$8+$B$4,0,IF('ورود اطلاعات'!$B$9=0,IF('ورود اطلاعات'!$B$11="خیر",IF('ورود اطلاعات'!$D$20="دارد",IF('ورود اطلاعات'!$D$21="بیمه شده اصلی",IF(AND(B42&lt;18,B42&gt;60),0,(((G42+AZ42+BA42+BB42+BC42+BD42+BE42+BF42+BG42+BH42+BP42+BQ42+BR42+BI42)/K42)*VLOOKUP(B42,'life table -مفروضات و نرخ ها'!AF:AG,2,0)*(1+'ورود اطلاعات'!$D$22+'ورود اطلاعات'!$D$5))),0),0),0),0)),0)</f>
        <v>0</v>
      </c>
      <c r="BN42" s="123">
        <f>IFERROR(IF($E$4+A42='ورود اطلاعات'!$B$8+$E$4,0,IF('ورود اطلاعات'!$B$9=1,IF('ورود اطلاعات'!$B$11="خیر",IF('ورود اطلاعات'!$D$20="دارد",IF('ورود اطلاعات'!$D$21="بیمه گذار",IF(AND(E42&lt;18,E42&gt;60),0,((G42/K42)*VLOOKUP(E42,'life table -مفروضات و نرخ ها'!AF:AG,2,0)*(1+'ورود اطلاعات'!$D$24+'ورود اطلاعات'!$D$23))),0),0),0))),0)</f>
        <v>0</v>
      </c>
      <c r="BO42" s="123">
        <f>IFERROR(IF($B$4+A42='ورود اطلاعات'!$B$8+$B$4,0,IF('ورود اطلاعات'!$B$9=1,IF('ورود اطلاعات'!$B$11="خیر",IF('ورود اطلاعات'!$D$20="دارد",IF('ورود اطلاعات'!$D$21="بیمه شده اصلی",IF(AND(B42&lt;18,B42&gt;60),0,((G42/K42)*VLOOKUP(B42,'life table -مفروضات و نرخ ها'!AF:AG,2,0)*(1+'ورود اطلاعات'!$D$22+'ورود اطلاعات'!$D$5))),0),0),0),0)),0)</f>
        <v>0</v>
      </c>
      <c r="BP42" s="123">
        <f>IFERROR(IF('ورود اطلاعات'!$D$16=5,(VLOOKUP(محاسبات!B42,'life table -مفروضات و نرخ ها'!AC:AD,2,0)*محاسبات!AC42)/1000000,(VLOOKUP(محاسبات!B42,'life table -مفروضات و نرخ ها'!AC:AE,3,0)*محاسبات!AC42)/1000000)*(1+'ورود اطلاعات'!$D$5),0)</f>
        <v>0</v>
      </c>
      <c r="BQ42" s="123">
        <f>IFERROR(IF('ورود اطلاعات'!$F$16=5,(VLOOKUP(C42,'life table -مفروضات و نرخ ها'!AC:AD,2,0)*AD42)/1000000,(VLOOKUP(C42,'life table -مفروضات و نرخ ها'!AC:AE,3,0)*محاسبات!AD42)/1000000)*(1+'ورود اطلاعات'!$F$5),0)</f>
        <v>0</v>
      </c>
      <c r="BR42" s="123">
        <f>IFERROR(IF('ورود اطلاعات'!$H$16=5,(VLOOKUP(D42,'life table -مفروضات و نرخ ها'!AC:AD,2,0)*AE42)/1000000,(VLOOKUP(D42,'life table -مفروضات و نرخ ها'!AC:AE,3,0)*AE42)/1000000)*(1+'ورود اطلاعات'!$H$5),0)</f>
        <v>0</v>
      </c>
      <c r="BS42" s="123" t="b">
        <f>IF(A42&lt;&gt;"",IF('ورود اطلاعات'!$B$9=1,IF('ورود اطلاعات'!$B$11="بلی",IF(AND(18&lt;=B42,B42&lt;=60),AG42*(VLOOKUP('life table -مفروضات و نرخ ها'!$O$3+A41,'life table -مفروضات و نرخ ها'!$A$3:$D$103,4,0))*(1+'ورود اطلاعات'!$D$5),0),0),0))</f>
        <v>0</v>
      </c>
      <c r="BT42" s="123" t="b">
        <f>IFERROR(IF(A42&lt;&gt;"",IF('ورود اطلاعات'!$B$9=1,IF('ورود اطلاعات'!$B$11="خیر",IF('ورود اطلاعات'!$D$21="بیمه شده اصلی",(محاسبات!AF42*VLOOKUP(محاسبات!B42,'life table -مفروضات و نرخ ها'!A:D,4,0)*(1+'ورود اطلاعات'!$D$5)),IF('ورود اطلاعات'!$D$21="بیمه گذار",(محاسبات!AF42*VLOOKUP(محاسبات!E42,'life table -مفروضات و نرخ ها'!A:D,4,0)*(1+'ورود اطلاعات'!$D$23)),0))))),0)</f>
        <v>0</v>
      </c>
      <c r="BU42" s="123" t="b">
        <f>IFERROR(IF(A42&lt;&gt;"",IF('ورود اطلاعات'!$B$9=0,IF('ورود اطلاعات'!$B$11="خیر",IF('ورود اطلاعات'!$D$21="بیمه شده اصلی",(محاسبات!AH42*VLOOKUP(محاسبات!B42,'life table -مفروضات و نرخ ها'!A:D,4,0)*(1+'ورود اطلاعات'!$D$5)),IF('ورود اطلاعات'!$D$21="بیمه گذار",(محاسبات!AH42*VLOOKUP(محاسبات!E42,'life table -مفروضات و نرخ ها'!A:D,4,0)*(1+'ورود اطلاعات'!$D$23)),0))))),0)</f>
        <v>0</v>
      </c>
      <c r="BV42" s="123" t="b">
        <f>IF(A42&lt;&gt;"",IF('ورود اطلاعات'!$B$9=0,IF('ورود اطلاعات'!$B$11="بلی",IF(AND(18&lt;=B42,B42&lt;=60),AI42*(VLOOKUP('life table -مفروضات و نرخ ها'!$O$3+A41,'life table -مفروضات و نرخ ها'!$A$3:$D$103,4,0))*(1+'ورود اطلاعات'!$D$5),0),0),0))</f>
        <v>0</v>
      </c>
      <c r="BW42" s="123" t="str">
        <f>IFERROR(IF(A42&lt;&gt;"",'life table -مفروضات و نرخ ها'!$Q$11*BK42,""),0)</f>
        <v/>
      </c>
      <c r="BX42" s="123" t="str">
        <f>IFERROR(IF(A42&lt;&gt;"",'life table -مفروضات و نرخ ها'!$Q$11*(BO42+BN42),""),0)</f>
        <v/>
      </c>
      <c r="BY42" s="123">
        <f>IFERROR(IF(A42&lt;&gt;"",BJ42*'life table -مفروضات و نرخ ها'!$Q$11,0),"")</f>
        <v>0</v>
      </c>
      <c r="BZ42" s="123">
        <f>IFERROR(IF(A42&lt;&gt;"",(BM42+BL42)*'life table -مفروضات و نرخ ها'!$Q$11,0),0)</f>
        <v>0</v>
      </c>
      <c r="CA42" s="123">
        <f>IF(A42&lt;&gt;"",AZ42+BC42+BF42+BJ42+BK42+BL42+BM42+BN42+BO42+BP42+BS42+BT42+BU42+BV42+BW42+BX42+BY42+BZ42+'ورود اطلاعات'!$D$22*(محاسبات!T42*'life table -مفروضات و نرخ ها'!$Y$3+محاسبات!W42*'life table -مفروضات و نرخ ها'!$Z$3+محاسبات!Z42*'life table -مفروضات و نرخ ها'!$AA$3),0)</f>
        <v>0</v>
      </c>
      <c r="CB42" s="123">
        <f>IF(A42&lt;&gt;"",BA42+BD42+BG42+BQ42+'ورود اطلاعات'!$F$17*(محاسبات!U42*'life table -مفروضات و نرخ ها'!$Y$3+محاسبات!X42*'life table -مفروضات و نرخ ها'!$Z$3+محاسبات!AA42*'life table -مفروضات و نرخ ها'!$AA$3),0)</f>
        <v>0</v>
      </c>
      <c r="CC42" s="123" t="str">
        <f>IF(A42&lt;&gt;"",BB42+BE42+BH42+BR42+'ورود اطلاعات'!$H$17*(محاسبات!V42*'life table -مفروضات و نرخ ها'!$Y$3+محاسبات!Y42*'life table -مفروضات و نرخ ها'!$Z$3+محاسبات!AB42*'life table -مفروضات و نرخ ها'!$AA$3),"")</f>
        <v/>
      </c>
      <c r="CD42" s="123" t="str">
        <f>IF(B42&lt;&gt;"",'life table -مفروضات و نرخ ها'!$Q$8*(N42+P42+O42+AQ42+AR42+AS42+AT42+AW42+AX42+AY42+AZ42+BA42+BL42+BN42+BO42+BB42+BC42+BD42+BE42+BF42+BG42+BH42+BP42+BQ42+BR42+BJ42+BK42+BM42+BS42+BT42+BU42+BV42+BW42+BX42+BY42+BZ42+AU42),"")</f>
        <v/>
      </c>
      <c r="CE42" s="123" t="str">
        <f>IF(B42&lt;&gt;"",'life table -مفروضات و نرخ ها'!$Q$9*(N42+P42+O42+AQ42+AR42+AS42+AT42+AW42+AX42+AY42+AZ42+BA42+BL42+BN42+BO42+BB42+BC42+BD42+BE42+BF42+BG42+BH42+BP42+BQ42+BR42+BJ42+BK42+BM42+BS42+BT42+BU42+BV42+BW42+BX42+BY42+BZ42+AU42),"")</f>
        <v/>
      </c>
      <c r="CF42" s="123" t="str">
        <f>IF(A42&lt;&gt;"",(CF41*(1+L42)+(I42/'life table -مفروضات و نرخ ها'!$M$5)*L42*((1+L42)^(1/'life table -مفروضات و نرخ ها'!$M$5))/(((1+L42)^(1/'life table -مفروضات و نرخ ها'!$M$5))-1)),"")</f>
        <v/>
      </c>
      <c r="CG42" s="123" t="str">
        <f t="shared" si="24"/>
        <v/>
      </c>
      <c r="CH42" s="123" t="str">
        <f t="shared" si="23"/>
        <v/>
      </c>
      <c r="CI42" s="123" t="str">
        <f t="shared" si="12"/>
        <v/>
      </c>
      <c r="CJ42" s="123" t="str">
        <f t="shared" si="19"/>
        <v/>
      </c>
      <c r="CK42" s="121">
        <f>'ورود اطلاعات'!$D$19*محاسبات!G41</f>
        <v>0</v>
      </c>
      <c r="CL42" s="126">
        <f t="shared" si="20"/>
        <v>0</v>
      </c>
      <c r="CM42" s="123" t="str">
        <f>IF(A42&lt;&gt;"",(CM41*(1+$CO$1)+(I42/'life table -مفروضات و نرخ ها'!$M$5)*$CO$1*((1+$CO$1)^(1/'life table -مفروضات و نرخ ها'!$M$5))/(((1+$CO$1)^(1/'life table -مفروضات و نرخ ها'!$M$5))-1)),"")</f>
        <v/>
      </c>
      <c r="CN42" s="123" t="str">
        <f t="shared" si="9"/>
        <v/>
      </c>
    </row>
    <row r="43" spans="1:92" ht="19.5" x14ac:dyDescent="0.25">
      <c r="A43" s="95" t="str">
        <f t="shared" si="10"/>
        <v/>
      </c>
      <c r="B43" s="122" t="str">
        <f>IFERROR(IF(A42+$B$4&gt;81,"",IF($B$4+'life table -مفروضات و نرخ ها'!A42&lt;$B$4+'life table -مفروضات و نرخ ها'!$I$5,$B$4+'life table -مفروضات و نرخ ها'!A42,"")),"")</f>
        <v/>
      </c>
      <c r="C43" s="122" t="str">
        <f>IFERROR(IF(B43&lt;&gt;"",IF(A42+$C$4&gt;81,"",IF($C$4+'life table -مفروضات و نرخ ها'!A42&lt;$C$4+'life table -مفروضات و نرخ ها'!$I$5,$C$4+'life table -مفروضات و نرخ ها'!A42,"")),""),"")</f>
        <v/>
      </c>
      <c r="D43" s="122" t="str">
        <f>IFERROR(IF(B43&lt;&gt;"",IF(A42+$D$4&gt;81,"",IF($D$4+'life table -مفروضات و نرخ ها'!A42&lt;$D$4+'life table -مفروضات و نرخ ها'!$I$5,$D$4+'life table -مفروضات و نرخ ها'!A42,"")),""),"")</f>
        <v/>
      </c>
      <c r="E43" s="122" t="str">
        <f>IF(B43&lt;&gt;"",IF('life table -مفروضات و نرخ ها'!$K$4&lt;&gt; 0,IF($E$4+'life table -مفروضات و نرخ ها'!A42&lt;$E$4+'life table -مفروضات و نرخ ها'!$I$5,$E$4+'life table -مفروضات و نرخ ها'!A42,"")),"")</f>
        <v/>
      </c>
      <c r="G43" s="123">
        <f>IF(A43&lt;&gt;"",IF('life table -مفروضات و نرخ ها'!$I$7&lt;&gt; "يكجا",G42*(1+'life table -مفروضات و نرخ ها'!$I$4),0),0)</f>
        <v>0</v>
      </c>
      <c r="H43" s="123">
        <f>IFERROR(IF(A43&lt;&gt;"",IF('life table -مفروضات و نرخ ها'!$O$11=1,(G43/K43)-(CA43+CB43+CC43),(G43/K43)),0),0)</f>
        <v>0</v>
      </c>
      <c r="I43" s="123" t="str">
        <f t="shared" si="15"/>
        <v/>
      </c>
      <c r="J43" s="123" t="str">
        <f>IF(A43&lt;&gt;"",IF(A43=1,'life table -مفروضات و نرخ ها'!$M$6,0),"")</f>
        <v/>
      </c>
      <c r="K43" s="124">
        <v>1</v>
      </c>
      <c r="L43" s="124" t="str">
        <f t="shared" si="13"/>
        <v/>
      </c>
      <c r="M43" s="124">
        <f t="shared" si="6"/>
        <v>0.28649999999999998</v>
      </c>
      <c r="N43" s="123">
        <f>IF(B43&lt;&gt;"",S43*(VLOOKUP('life table -مفروضات و نرخ ها'!$O$3+A42,'life table -مفروضات و نرخ ها'!$A$3:$D$103,4)*(1/(1+L43)^0.5)),0)</f>
        <v>0</v>
      </c>
      <c r="O43" s="123">
        <f>IFERROR(IF(C43&lt;&gt;"",R43*(VLOOKUP('life table -مفروضات و نرخ ها'!$S$3+A42,'life table -مفروضات و نرخ ها'!$A$3:$D$103,4)*(1/(1+L43)^0.5)),0),"")</f>
        <v>0</v>
      </c>
      <c r="P43" s="123">
        <f>IFERROR(IF(D43&lt;&gt;"",Q43*(VLOOKUP('life table -مفروضات و نرخ ها'!$S$4+A42,'life table -مفروضات و نرخ ها'!$A$3:$D$103,4)*(1/(1+L43)^0.5)),0),"")</f>
        <v>0</v>
      </c>
      <c r="Q43" s="123">
        <f>IF(D43&lt;&gt;"",IF((Q42*(1+'life table -مفروضات و نرخ ها'!$M$4))&gt;='life table -مفروضات و نرخ ها'!$I$10,'life table -مفروضات و نرخ ها'!$I$10,(Q42*(1+'life table -مفروضات و نرخ ها'!$M$4))),0)</f>
        <v>0</v>
      </c>
      <c r="R43" s="123">
        <f>IF(C43&lt;&gt;"",IF((R42*(1+'life table -مفروضات و نرخ ها'!$M$4))&gt;='life table -مفروضات و نرخ ها'!$I$10,'life table -مفروضات و نرخ ها'!$I$10,(R42*(1+'life table -مفروضات و نرخ ها'!$M$4))),0)</f>
        <v>0</v>
      </c>
      <c r="S43" s="123">
        <f>IF(A43&lt;&gt;"",IF((S42*(1+'life table -مفروضات و نرخ ها'!$M$4))&gt;='life table -مفروضات و نرخ ها'!$I$10,'life table -مفروضات و نرخ ها'!$I$10,(S42*(1+'life table -مفروضات و نرخ ها'!$M$4))),0)</f>
        <v>0</v>
      </c>
      <c r="T43" s="123">
        <f>IF(A43&lt;&gt;"",IF(S43*'ورود اطلاعات'!$D$7&lt;='life table -مفروضات و نرخ ها'!$M$10,S43*'ورود اطلاعات'!$D$7,'life table -مفروضات و نرخ ها'!$M$10),0)</f>
        <v>0</v>
      </c>
      <c r="U43" s="123">
        <f>IF(A43&lt;&gt;"",IF(R43*'ورود اطلاعات'!$F$7&lt;='life table -مفروضات و نرخ ها'!$M$10,R43*'ورود اطلاعات'!$F$7,'life table -مفروضات و نرخ ها'!$M$10),0)</f>
        <v>0</v>
      </c>
      <c r="V43" s="123">
        <f>IF(A43&lt;&gt;"",IF(Q43*'ورود اطلاعات'!$H$7&lt;='life table -مفروضات و نرخ ها'!$M$10,Q43*'ورود اطلاعات'!$H$7,'life table -مفروضات و نرخ ها'!$M$10),0)</f>
        <v>0</v>
      </c>
      <c r="W43" s="123" t="str">
        <f>IF(A43&lt;&gt;"",IF(W42*(1+'life table -مفروضات و نرخ ها'!$M$4)&lt;'life table -مفروضات و نرخ ها'!$I$11,W42*(1+'life table -مفروضات و نرخ ها'!$M$4),'life table -مفروضات و نرخ ها'!$I$11),"")</f>
        <v/>
      </c>
      <c r="X43" s="123">
        <f>IF(C43&lt;&gt;"",IF(X42*(1+'life table -مفروضات و نرخ ها'!$M$4)&lt;'life table -مفروضات و نرخ ها'!$I$11,X42*(1+'life table -مفروضات و نرخ ها'!$M$4),'life table -مفروضات و نرخ ها'!$I$11),0)</f>
        <v>0</v>
      </c>
      <c r="Y43" s="123">
        <f>IF(D43&lt;&gt;"",IF(Y42*(1+'life table -مفروضات و نرخ ها'!$M$4)&lt;'life table -مفروضات و نرخ ها'!$I$11,Y42*(1+'life table -مفروضات و نرخ ها'!$M$4),'life table -مفروضات و نرخ ها'!$I$11),0)</f>
        <v>0</v>
      </c>
      <c r="Z43" s="123">
        <f>IF(A43&lt;&gt;"",IF(Z42*(1+'life table -مفروضات و نرخ ها'!$M$4)&lt;'life table -مفروضات و نرخ ها'!$M$11,Z42*(1+'life table -مفروضات و نرخ ها'!$M$4),'life table -مفروضات و نرخ ها'!$M$11),0)</f>
        <v>0</v>
      </c>
      <c r="AA43" s="123">
        <f>IF(C43&lt;&gt;"",IF(AA42*(1+'life table -مفروضات و نرخ ها'!$M$4)&lt;'life table -مفروضات و نرخ ها'!$M$11,AA42*(1+'life table -مفروضات و نرخ ها'!$M$4),'life table -مفروضات و نرخ ها'!$M$11),0)</f>
        <v>0</v>
      </c>
      <c r="AB43" s="123">
        <f>IF(D43&lt;&gt;"",IF(AB42*(1+'life table -مفروضات و نرخ ها'!$M$4)&lt;'life table -مفروضات و نرخ ها'!$M$11,AB42*(1+'life table -مفروضات و نرخ ها'!$M$4),'life table -مفروضات و نرخ ها'!$M$11),0)</f>
        <v>0</v>
      </c>
      <c r="AC43" s="123">
        <f>IF(B43&gt;60,0,IF('ورود اطلاعات'!$D$14="ندارد",0,MIN(S43*'ورود اطلاعات'!$D$14,'life table -مفروضات و نرخ ها'!$O$10)))</f>
        <v>0</v>
      </c>
      <c r="AD43" s="123">
        <f>IF(C43&gt;60,0,IF('ورود اطلاعات'!$F$14="ندارد",0,MIN(R43*'ورود اطلاعات'!$F$14,'life table -مفروضات و نرخ ها'!$O$10)))</f>
        <v>0</v>
      </c>
      <c r="AE43" s="123">
        <f>IF(D43&gt;60,0,IF('ورود اطلاعات'!$H$14="ندارد",0,MIN(Q43*'ورود اطلاعات'!$H$14,'life table -مفروضات و نرخ ها'!$O$10)))</f>
        <v>0</v>
      </c>
      <c r="AF43" s="123">
        <f>IFERROR(IF(A43&lt;&gt;"",IF(AND('ورود اطلاعات'!$D$21="بیمه گذار",18&lt;=E43,E43&lt;=60),(AF42*AN42-AK42),IF(AND('ورود اطلاعات'!$D$21="بیمه شده اصلی",18&lt;=B43,B43&lt;=60),(AF42*AN42-AK42),0)),0),0)</f>
        <v>0</v>
      </c>
      <c r="AG43" s="123">
        <f t="shared" si="21"/>
        <v>0</v>
      </c>
      <c r="AH43" s="123">
        <f>IF(A43&lt;&gt;"",IF(AND('ورود اطلاعات'!$D$21="بیمه گذار",18&lt;=E43,E43&lt;=60),(AH42*AN42-AJ42),IF(AND('ورود اطلاعات'!$D$21="بیمه شده اصلی",18&lt;=B43,B43&lt;=60),(AH42*AN42-AJ42),0)),0)</f>
        <v>0</v>
      </c>
      <c r="AI43" s="123">
        <f t="shared" si="22"/>
        <v>0</v>
      </c>
      <c r="AJ43" s="123">
        <f>IFERROR(IF(A43&lt;&gt;"",IF('life table -مفروضات و نرخ ها'!$O$6="دارد",IF('life table -مفروضات و نرخ ها'!$O$11=0,IF(AND('life table -مفروضات و نرخ ها'!$K$5="خیر",'ورود اطلاعات'!$D$21="بیمه گذار"),(G44+AZ44+BA44+BB44+BC44+BD44+BE44+BF44+BG44+BH44+BI44+BP44+BQ44+BR44),IF(AND('life table -مفروضات و نرخ ها'!$K$5="خیر",'ورود اطلاعات'!$D$21="بیمه شده اصلی"),(G44+CB44+CC44),0)),0),0),0),0)</f>
        <v>0</v>
      </c>
      <c r="AK43" s="123">
        <f>IF(A43&lt;&gt;"",IF('life table -مفروضات و نرخ ها'!$O$6="دارد",IF('ورود اطلاعات'!$B$9=1,IF('ورود اطلاعات'!$B$11="خیر",G44,0),0),0),0)</f>
        <v>0</v>
      </c>
      <c r="AL43" s="123">
        <f>IF(A43&lt;&gt;"",IF('life table -مفروضات و نرخ ها'!$O$6="دارد",IF('life table -مفروضات و نرخ ها'!$O$11=1,IF('life table -مفروضات و نرخ ها'!$K$5="بلی",G44,0),0),0),0)</f>
        <v>0</v>
      </c>
      <c r="AM43" s="123" t="str">
        <f>IFERROR(IF(A43&lt;&gt;"",IF('life table -مفروضات و نرخ ها'!$O$6="دارد",IF('life table -مفروضات و نرخ ها'!$O$11=0,IF('life table -مفروضات و نرخ ها'!$K$5="بلی",(G44+CB44+CC44),0),0),0),""),0)</f>
        <v/>
      </c>
      <c r="AN43" s="124" t="str">
        <f t="shared" si="16"/>
        <v/>
      </c>
      <c r="AO43" s="124" t="str">
        <f t="shared" si="17"/>
        <v/>
      </c>
      <c r="AP43" s="124" t="str">
        <f>IF(A43&lt;&gt;"",PRODUCT($AO$4:AO43),"")</f>
        <v/>
      </c>
      <c r="AQ43" s="123">
        <f>کارمزد!N43</f>
        <v>0</v>
      </c>
      <c r="AR43" s="123">
        <f>IF(A43&lt;6,('life table -مفروضات و نرخ ها'!$Q$4/5)*$S$4,0)</f>
        <v>0</v>
      </c>
      <c r="AS43" s="123" t="str">
        <f>IFERROR(IF(A43&lt;&gt;"",'life table -مفروضات و نرخ ها'!$Q$6*H43,""),"")</f>
        <v/>
      </c>
      <c r="AT43" s="123" t="str">
        <f>IF(A43&lt;&gt;"",'life table -مفروضات و نرخ ها'!$Q$7*H43,"")</f>
        <v/>
      </c>
      <c r="AU43" s="123">
        <f t="shared" si="18"/>
        <v>0</v>
      </c>
      <c r="AV43" s="125">
        <f>IF(A43&lt;&gt;"",(('life table -مفروضات و نرخ ها'!$M$5*(((AN43)^(1/'life table -مفروضات و نرخ ها'!$M$5))-1))/((1-AO43)*((AN43)^(1/'life table -مفروضات و نرخ ها'!$M$5)))-1),0)</f>
        <v>0</v>
      </c>
      <c r="AW43" s="123" t="str">
        <f>IF(A43&lt;&gt;"",N43*'life table -مفروضات و نرخ ها'!$O$4,"")</f>
        <v/>
      </c>
      <c r="AX43" s="123" t="str">
        <f>IF(A43&lt;&gt;"",O43*'life table -مفروضات و نرخ ها'!$U$3,"")</f>
        <v/>
      </c>
      <c r="AY43" s="123" t="str">
        <f>IF(A43&lt;&gt;"",P43*'life table -مفروضات و نرخ ها'!$U$4,"")</f>
        <v/>
      </c>
      <c r="AZ43" s="123" t="str">
        <f>IFERROR(IF(A43&lt;&gt;"",IF('life table -مفروضات و نرخ ها'!$O$8=1,('life table -مفروضات و نرخ ها'!$Y$3*T43),IF('life table -مفروضات و نرخ ها'!$O$8=2,('life table -مفروضات و نرخ ها'!$Y$4*T43),IF('life table -مفروضات و نرخ ها'!$O$8=3,('life table -مفروضات و نرخ ها'!$Y$5*T43),IF('life table -مفروضات و نرخ ها'!$O$8=4,('life table -مفروضات و نرخ ها'!$Y$6*T43),('life table -مفروضات و نرخ ها'!$Y$7*T43))))),""),"")</f>
        <v/>
      </c>
      <c r="BA43" s="123" t="str">
        <f>IFERROR(IF(A43&lt;&gt;"",IF('life table -مفروضات و نرخ ها'!$S$10=1,('life table -مفروضات و نرخ ها'!$Y$3*U43),IF('life table -مفروضات و نرخ ها'!$S$10=2,('life table -مفروضات و نرخ ها'!$Y$4*U43),IF('life table -مفروضات و نرخ ها'!$S$10=3,('life table -مفروضات و نرخ ها'!$Y$5*U43),IF('life table -مفروضات و نرخ ها'!$S$10=4,('life table -مفروضات و نرخ ها'!$Y$6*U43),('life table -مفروضات و نرخ ها'!$Y$7*U43))))),""),"")</f>
        <v/>
      </c>
      <c r="BB43" s="123" t="str">
        <f>IFERROR(IF(A43&lt;&gt;"",IF('life table -مفروضات و نرخ ها'!$S$11=1,('life table -مفروضات و نرخ ها'!$Y$3*V43),IF('life table -مفروضات و نرخ ها'!$S$11=2,('life table -مفروضات و نرخ ها'!$Y$4*V43),IF('life table -مفروضات و نرخ ها'!$S$11=3,('life table -مفروضات و نرخ ها'!$Y$5*V43),IF('life table -مفروضات و نرخ ها'!$S$11=4,('life table -مفروضات و نرخ ها'!$Y$6*V43),('life table -مفروضات و نرخ ها'!$Y$7*V43))))),""),"")</f>
        <v/>
      </c>
      <c r="BC43" s="123" t="str">
        <f>IFERROR(IF(A43&lt;&gt;"",IF('life table -مفروضات و نرخ ها'!$O$8=1,('life table -مفروضات و نرخ ها'!$Z$3*W43),IF('life table -مفروضات و نرخ ها'!$O$8=2,('life table -مفروضات و نرخ ها'!$Z$4*W43),IF('life table -مفروضات و نرخ ها'!$O$8=3,('life table -مفروضات و نرخ ها'!$Z$5*W43),IF('life table -مفروضات و نرخ ها'!$O$8=4,('life table -مفروضات و نرخ ها'!$Z$6*W43),('life table -مفروضات و نرخ ها'!$Z$7*W43))))),""),"")</f>
        <v/>
      </c>
      <c r="BD43" s="123" t="str">
        <f>IFERROR(IF(A43&lt;&gt;"",IF('life table -مفروضات و نرخ ها'!$S$10=1,('life table -مفروضات و نرخ ها'!$Z$3*X43),IF('life table -مفروضات و نرخ ها'!$S$10=2,('life table -مفروضات و نرخ ها'!$Z$4*X43),IF('life table -مفروضات و نرخ ها'!$S$10=3,('life table -مفروضات و نرخ ها'!$Z$5*X43),IF('life table -مفروضات و نرخ ها'!$S$10=4,('life table -مفروضات و نرخ ها'!$Z$6*X43),('life table -مفروضات و نرخ ها'!$Z$7*X43))))),""),"")</f>
        <v/>
      </c>
      <c r="BE43" s="123" t="str">
        <f>IFERROR(IF(A43&lt;&gt;"",IF('life table -مفروضات و نرخ ها'!$S$11=1,('life table -مفروضات و نرخ ها'!$Z$3*Y43),IF('life table -مفروضات و نرخ ها'!$S$11=2,('life table -مفروضات و نرخ ها'!$Z$4*Y43),IF('life table -مفروضات و نرخ ها'!$S$11=3,('life table -مفروضات و نرخ ها'!$Z$5*Y43),IF('life table -مفروضات و نرخ ها'!$S$11=4,('life table -مفروضات و نرخ ها'!$Z$6*Y43),('life table -مفروضات و نرخ ها'!$Z$7*Y43))))),""),"")</f>
        <v/>
      </c>
      <c r="BF43" s="123" t="str">
        <f>IFERROR(IF(A43&lt;&gt;"",IF('life table -مفروضات و نرخ ها'!$O$8=1,('life table -مفروضات و نرخ ها'!$AA$3*Z43),IF('life table -مفروضات و نرخ ها'!$O$8=2,('life table -مفروضات و نرخ ها'!$AA$4*Z43),IF('life table -مفروضات و نرخ ها'!$O$8=3,('life table -مفروضات و نرخ ها'!$AA$5*Z43),IF('life table -مفروضات و نرخ ها'!$O$8=4,('life table -مفروضات و نرخ ها'!$AA$6*Z43),('life table -مفروضات و نرخ ها'!$AA$7*Z43))))),""),"")</f>
        <v/>
      </c>
      <c r="BG43" s="123" t="str">
        <f>IFERROR(IF(A43&lt;&gt;"",IF('life table -مفروضات و نرخ ها'!$S$10=1,('life table -مفروضات و نرخ ها'!$AA$3*AA43),IF('life table -مفروضات و نرخ ها'!$S$10=2,('life table -مفروضات و نرخ ها'!$AA$4*AA43),IF('life table -مفروضات و نرخ ها'!$S$10=3,('life table -مفروضات و نرخ ها'!$AA$5*AA43),IF('life table -مفروضات و نرخ ها'!$S$10=4,('life table -مفروضات و نرخ ها'!$AA$6*AA43),('life table -مفروضات و نرخ ها'!$AA$7*AA43))))),""),"")</f>
        <v/>
      </c>
      <c r="BH43" s="123" t="str">
        <f>IFERROR(IF(B43&lt;&gt;"",IF('life table -مفروضات و نرخ ها'!$S$11=1,('life table -مفروضات و نرخ ها'!$AA$3*AB43),IF('life table -مفروضات و نرخ ها'!$S$11=2,('life table -مفروضات و نرخ ها'!$AA$4*AB43),IF('life table -مفروضات و نرخ ها'!$S$11=3,('life table -مفروضات و نرخ ها'!$AA$5*AB43),IF('life table -مفروضات و نرخ ها'!$S$11=4,('life table -مفروضات و نرخ ها'!$AA$6*AB43),('life table -مفروضات و نرخ ها'!$AA$7*AB43))))),""),"")</f>
        <v/>
      </c>
      <c r="BI43" s="123" t="str">
        <f>IF(A43&lt;&gt;"",(T43*'life table -مفروضات و نرخ ها'!$Y$3+W43*'life table -مفروضات و نرخ ها'!$Z$3+Z43*'life table -مفروضات و نرخ ها'!$AA$3)*'ورود اطلاعات'!$D$22+(U43*'life table -مفروضات و نرخ ها'!$Y$3+X43*'life table -مفروضات و نرخ ها'!$Z$3+AA43*'life table -مفروضات و نرخ ها'!$AA$3)*'ورود اطلاعات'!$F$17+(V43*'life table -مفروضات و نرخ ها'!$Y$3+Y43*'life table -مفروضات و نرخ ها'!$Z$3+AB43*'life table -مفروضات و نرخ ها'!$AA$3)*('ورود اطلاعات'!$H$17),"")</f>
        <v/>
      </c>
      <c r="BJ43" s="123">
        <f>IFERROR(IF($B$4+A43='ورود اطلاعات'!$B$8+محاسبات!$B$4,0,IF('ورود اطلاعات'!$B$11="بلی",IF(AND(B43&lt;18,B43&gt;60),0,IF(AND('ورود اطلاعات'!$D$20="دارد",'ورود اطلاعات'!$B$9=0),(G43+AZ43+BA43+BB43+BC43+BD43+BE43+BF43+BG43+BH43+BP43+BQ43+BR43+BI43)/K43)*VLOOKUP(B43,'life table -مفروضات و نرخ ها'!AF:AG,2,0))*(1+'ورود اطلاعات'!$D$22+'ورود اطلاعات'!$D$5),0)),0)</f>
        <v>0</v>
      </c>
      <c r="BK43" s="123">
        <f>IFERROR(IF($B$4+A43='ورود اطلاعات'!$B$8+محاسبات!$B$4,0,IF('ورود اطلاعات'!$B$11="بلی",IF(AND(B43&lt;18,B43&gt;60),0,IF(AND('ورود اطلاعات'!$D$20="دارد",'ورود اطلاعات'!$B$9=1),(G43)/K43)*VLOOKUP(B43,'life table -مفروضات و نرخ ها'!AF:AG,2,0))*(1+'ورود اطلاعات'!$D$22+'ورود اطلاعات'!$D$5),0)),0)</f>
        <v>0</v>
      </c>
      <c r="BL43" s="123">
        <f>IFERROR(IF($E$4+A43='ورود اطلاعات'!$B$8+محاسبات!$E$4,0,IF('ورود اطلاعات'!$B$9=0,IF('ورود اطلاعات'!$B$11="خیر",IF('ورود اطلاعات'!$D$20="دارد",IF('ورود اطلاعات'!$D$21="بیمه گذار",IF(AND(E43&lt;18,E43&gt;60),0,(((G43+AZ43+BA43+BB43+BC43+BD43+BE43+BF43+BG43+BH43+BP43+BQ43+BR43+BI43)/K43)*VLOOKUP(E43,'life table -مفروضات و نرخ ها'!AF:AG,2,0)*(1+'ورود اطلاعات'!$D$24+'ورود اطلاعات'!$D$23))),0),0),0),0)),0)</f>
        <v>0</v>
      </c>
      <c r="BM43" s="123">
        <f>IFERROR(IF($B$4+A43='ورود اطلاعات'!$B$8+$B$4,0,IF('ورود اطلاعات'!$B$9=0,IF('ورود اطلاعات'!$B$11="خیر",IF('ورود اطلاعات'!$D$20="دارد",IF('ورود اطلاعات'!$D$21="بیمه شده اصلی",IF(AND(B43&lt;18,B43&gt;60),0,(((G43+AZ43+BA43+BB43+BC43+BD43+BE43+BF43+BG43+BH43+BP43+BQ43+BR43+BI43)/K43)*VLOOKUP(B43,'life table -مفروضات و نرخ ها'!AF:AG,2,0)*(1+'ورود اطلاعات'!$D$22+'ورود اطلاعات'!$D$5))),0),0),0),0)),0)</f>
        <v>0</v>
      </c>
      <c r="BN43" s="123">
        <f>IFERROR(IF($E$4+A43='ورود اطلاعات'!$B$8+$E$4,0,IF('ورود اطلاعات'!$B$9=1,IF('ورود اطلاعات'!$B$11="خیر",IF('ورود اطلاعات'!$D$20="دارد",IF('ورود اطلاعات'!$D$21="بیمه گذار",IF(AND(E43&lt;18,E43&gt;60),0,((G43/K43)*VLOOKUP(E43,'life table -مفروضات و نرخ ها'!AF:AG,2,0)*(1+'ورود اطلاعات'!$D$24+'ورود اطلاعات'!$D$23))),0),0),0))),0)</f>
        <v>0</v>
      </c>
      <c r="BO43" s="123">
        <f>IFERROR(IF($B$4+A43='ورود اطلاعات'!$B$8+$B$4,0,IF('ورود اطلاعات'!$B$9=1,IF('ورود اطلاعات'!$B$11="خیر",IF('ورود اطلاعات'!$D$20="دارد",IF('ورود اطلاعات'!$D$21="بیمه شده اصلی",IF(AND(B43&lt;18,B43&gt;60),0,((G43/K43)*VLOOKUP(B43,'life table -مفروضات و نرخ ها'!AF:AG,2,0)*(1+'ورود اطلاعات'!$D$22+'ورود اطلاعات'!$D$5))),0),0),0),0)),0)</f>
        <v>0</v>
      </c>
      <c r="BP43" s="123">
        <f>IFERROR(IF('ورود اطلاعات'!$D$16=5,(VLOOKUP(محاسبات!B43,'life table -مفروضات و نرخ ها'!AC:AD,2,0)*محاسبات!AC43)/1000000,(VLOOKUP(محاسبات!B43,'life table -مفروضات و نرخ ها'!AC:AE,3,0)*محاسبات!AC43)/1000000)*(1+'ورود اطلاعات'!$D$5),0)</f>
        <v>0</v>
      </c>
      <c r="BQ43" s="123">
        <f>IFERROR(IF('ورود اطلاعات'!$F$16=5,(VLOOKUP(C43,'life table -مفروضات و نرخ ها'!AC:AD,2,0)*AD43)/1000000,(VLOOKUP(C43,'life table -مفروضات و نرخ ها'!AC:AE,3,0)*محاسبات!AD43)/1000000)*(1+'ورود اطلاعات'!$F$5),0)</f>
        <v>0</v>
      </c>
      <c r="BR43" s="123">
        <f>IFERROR(IF('ورود اطلاعات'!$H$16=5,(VLOOKUP(D43,'life table -مفروضات و نرخ ها'!AC:AD,2,0)*AE43)/1000000,(VLOOKUP(D43,'life table -مفروضات و نرخ ها'!AC:AE,3,0)*AE43)/1000000)*(1+'ورود اطلاعات'!$H$5),0)</f>
        <v>0</v>
      </c>
      <c r="BS43" s="123" t="b">
        <f>IF(A43&lt;&gt;"",IF('ورود اطلاعات'!$B$9=1,IF('ورود اطلاعات'!$B$11="بلی",IF(AND(18&lt;=B43,B43&lt;=60),AG43*(VLOOKUP('life table -مفروضات و نرخ ها'!$O$3+A42,'life table -مفروضات و نرخ ها'!$A$3:$D$103,4,0))*(1+'ورود اطلاعات'!$D$5),0),0),0))</f>
        <v>0</v>
      </c>
      <c r="BT43" s="123" t="b">
        <f>IFERROR(IF(A43&lt;&gt;"",IF('ورود اطلاعات'!$B$9=1,IF('ورود اطلاعات'!$B$11="خیر",IF('ورود اطلاعات'!$D$21="بیمه شده اصلی",(محاسبات!AF43*VLOOKUP(محاسبات!B43,'life table -مفروضات و نرخ ها'!A:D,4,0)*(1+'ورود اطلاعات'!$D$5)),IF('ورود اطلاعات'!$D$21="بیمه گذار",(محاسبات!AF43*VLOOKUP(محاسبات!E43,'life table -مفروضات و نرخ ها'!A:D,4,0)*(1+'ورود اطلاعات'!$D$23)),0))))),0)</f>
        <v>0</v>
      </c>
      <c r="BU43" s="123" t="b">
        <f>IFERROR(IF(A43&lt;&gt;"",IF('ورود اطلاعات'!$B$9=0,IF('ورود اطلاعات'!$B$11="خیر",IF('ورود اطلاعات'!$D$21="بیمه شده اصلی",(محاسبات!AH43*VLOOKUP(محاسبات!B43,'life table -مفروضات و نرخ ها'!A:D,4,0)*(1+'ورود اطلاعات'!$D$5)),IF('ورود اطلاعات'!$D$21="بیمه گذار",(محاسبات!AH43*VLOOKUP(محاسبات!E43,'life table -مفروضات و نرخ ها'!A:D,4,0)*(1+'ورود اطلاعات'!$D$23)),0))))),0)</f>
        <v>0</v>
      </c>
      <c r="BV43" s="123" t="b">
        <f>IF(A43&lt;&gt;"",IF('ورود اطلاعات'!$B$9=0,IF('ورود اطلاعات'!$B$11="بلی",IF(AND(18&lt;=B43,B43&lt;=60),AI43*(VLOOKUP('life table -مفروضات و نرخ ها'!$O$3+A42,'life table -مفروضات و نرخ ها'!$A$3:$D$103,4,0))*(1+'ورود اطلاعات'!$D$5),0),0),0))</f>
        <v>0</v>
      </c>
      <c r="BW43" s="123" t="str">
        <f>IFERROR(IF(A43&lt;&gt;"",'life table -مفروضات و نرخ ها'!$Q$11*BK43,""),0)</f>
        <v/>
      </c>
      <c r="BX43" s="123" t="str">
        <f>IFERROR(IF(A43&lt;&gt;"",'life table -مفروضات و نرخ ها'!$Q$11*(BO43+BN43),""),0)</f>
        <v/>
      </c>
      <c r="BY43" s="123">
        <f>IFERROR(IF(A43&lt;&gt;"",BJ43*'life table -مفروضات و نرخ ها'!$Q$11,0),"")</f>
        <v>0</v>
      </c>
      <c r="BZ43" s="123">
        <f>IFERROR(IF(A43&lt;&gt;"",(BM43+BL43)*'life table -مفروضات و نرخ ها'!$Q$11,0),0)</f>
        <v>0</v>
      </c>
      <c r="CA43" s="123">
        <f>IF(A43&lt;&gt;"",AZ43+BC43+BF43+BJ43+BK43+BL43+BM43+BN43+BO43+BP43+BS43+BT43+BU43+BV43+BW43+BX43+BY43+BZ43+'ورود اطلاعات'!$D$22*(محاسبات!T43*'life table -مفروضات و نرخ ها'!$Y$3+محاسبات!W43*'life table -مفروضات و نرخ ها'!$Z$3+محاسبات!Z43*'life table -مفروضات و نرخ ها'!$AA$3),0)</f>
        <v>0</v>
      </c>
      <c r="CB43" s="123">
        <f>IF(A43&lt;&gt;"",BA43+BD43+BG43+BQ43+'ورود اطلاعات'!$F$17*(محاسبات!U43*'life table -مفروضات و نرخ ها'!$Y$3+محاسبات!X43*'life table -مفروضات و نرخ ها'!$Z$3+محاسبات!AA43*'life table -مفروضات و نرخ ها'!$AA$3),0)</f>
        <v>0</v>
      </c>
      <c r="CC43" s="123" t="str">
        <f>IF(A43&lt;&gt;"",BB43+BE43+BH43+BR43+'ورود اطلاعات'!$H$17*(محاسبات!V43*'life table -مفروضات و نرخ ها'!$Y$3+محاسبات!Y43*'life table -مفروضات و نرخ ها'!$Z$3+محاسبات!AB43*'life table -مفروضات و نرخ ها'!$AA$3),"")</f>
        <v/>
      </c>
      <c r="CD43" s="123" t="str">
        <f>IF(B43&lt;&gt;"",'life table -مفروضات و نرخ ها'!$Q$8*(N43+P43+O43+AQ43+AR43+AS43+AT43+AW43+AX43+AY43+AZ43+BA43+BL43+BN43+BO43+BB43+BC43+BD43+BE43+BF43+BG43+BH43+BP43+BQ43+BR43+BJ43+BK43+BM43+BS43+BT43+BU43+BV43+BW43+BX43+BY43+BZ43+AU43),"")</f>
        <v/>
      </c>
      <c r="CE43" s="123" t="str">
        <f>IF(B43&lt;&gt;"",'life table -مفروضات و نرخ ها'!$Q$9*(N43+P43+O43+AQ43+AR43+AS43+AT43+AW43+AX43+AY43+AZ43+BA43+BL43+BN43+BO43+BB43+BC43+BD43+BE43+BF43+BG43+BH43+BP43+BQ43+BR43+BJ43+BK43+BM43+BS43+BT43+BU43+BV43+BW43+BX43+BY43+BZ43+AU43),"")</f>
        <v/>
      </c>
      <c r="CF43" s="123" t="str">
        <f>IF(A43&lt;&gt;"",(CF42*(1+L43)+(I43/'life table -مفروضات و نرخ ها'!$M$5)*L43*((1+L43)^(1/'life table -مفروضات و نرخ ها'!$M$5))/(((1+L43)^(1/'life table -مفروضات و نرخ ها'!$M$5))-1)),"")</f>
        <v/>
      </c>
      <c r="CG43" s="123" t="str">
        <f t="shared" si="24"/>
        <v/>
      </c>
      <c r="CH43" s="123" t="str">
        <f t="shared" si="23"/>
        <v/>
      </c>
      <c r="CI43" s="123" t="str">
        <f t="shared" si="12"/>
        <v/>
      </c>
      <c r="CJ43" s="123" t="str">
        <f t="shared" si="19"/>
        <v/>
      </c>
      <c r="CK43" s="121">
        <f>'ورود اطلاعات'!$D$19*محاسبات!G42</f>
        <v>0</v>
      </c>
      <c r="CL43" s="126">
        <f t="shared" si="20"/>
        <v>0</v>
      </c>
      <c r="CM43" s="123" t="str">
        <f>IF(A43&lt;&gt;"",(CM42*(1+$CO$1)+(I43/'life table -مفروضات و نرخ ها'!$M$5)*$CO$1*((1+$CO$1)^(1/'life table -مفروضات و نرخ ها'!$M$5))/(((1+$CO$1)^(1/'life table -مفروضات و نرخ ها'!$M$5))-1)),"")</f>
        <v/>
      </c>
      <c r="CN43" s="123" t="str">
        <f t="shared" si="9"/>
        <v/>
      </c>
    </row>
    <row r="44" spans="1:92" ht="19.5" x14ac:dyDescent="0.25">
      <c r="A44" s="95" t="str">
        <f t="shared" si="10"/>
        <v/>
      </c>
      <c r="B44" s="122" t="str">
        <f>IFERROR(IF(A43+$B$4&gt;81,"",IF($B$4+'life table -مفروضات و نرخ ها'!A43&lt;$B$4+'life table -مفروضات و نرخ ها'!$I$5,$B$4+'life table -مفروضات و نرخ ها'!A43,"")),"")</f>
        <v/>
      </c>
      <c r="C44" s="122" t="str">
        <f>IFERROR(IF(B44&lt;&gt;"",IF(A43+$C$4&gt;81,"",IF($C$4+'life table -مفروضات و نرخ ها'!A43&lt;$C$4+'life table -مفروضات و نرخ ها'!$I$5,$C$4+'life table -مفروضات و نرخ ها'!A43,"")),""),"")</f>
        <v/>
      </c>
      <c r="D44" s="122" t="str">
        <f>IFERROR(IF(B44&lt;&gt;"",IF(A43+$D$4&gt;81,"",IF($D$4+'life table -مفروضات و نرخ ها'!A43&lt;$D$4+'life table -مفروضات و نرخ ها'!$I$5,$D$4+'life table -مفروضات و نرخ ها'!A43,"")),""),"")</f>
        <v/>
      </c>
      <c r="E44" s="122" t="str">
        <f>IF(B44&lt;&gt;"",IF('life table -مفروضات و نرخ ها'!$K$4&lt;&gt; 0,IF($E$4+'life table -مفروضات و نرخ ها'!A43&lt;$E$4+'life table -مفروضات و نرخ ها'!$I$5,$E$4+'life table -مفروضات و نرخ ها'!A43,"")),"")</f>
        <v/>
      </c>
      <c r="G44" s="123">
        <f>IF(A44&lt;&gt;"",IF('life table -مفروضات و نرخ ها'!$I$7&lt;&gt; "يكجا",G43*(1+'life table -مفروضات و نرخ ها'!$I$4),0),0)</f>
        <v>0</v>
      </c>
      <c r="H44" s="123">
        <f>IFERROR(IF(A44&lt;&gt;"",IF('life table -مفروضات و نرخ ها'!$O$11=1,(G44/K44)-(CA44+CB44+CC44),(G44/K44)),0),0)</f>
        <v>0</v>
      </c>
      <c r="I44" s="123" t="str">
        <f t="shared" si="15"/>
        <v/>
      </c>
      <c r="J44" s="123" t="str">
        <f>IF(A44&lt;&gt;"",IF(A44=1,'life table -مفروضات و نرخ ها'!$M$6,0),"")</f>
        <v/>
      </c>
      <c r="K44" s="124">
        <v>1</v>
      </c>
      <c r="L44" s="124" t="str">
        <f t="shared" si="13"/>
        <v/>
      </c>
      <c r="M44" s="124">
        <f t="shared" si="6"/>
        <v>0.28649999999999998</v>
      </c>
      <c r="N44" s="123">
        <f>IF(B44&lt;&gt;"",S44*(VLOOKUP('life table -مفروضات و نرخ ها'!$O$3+A43,'life table -مفروضات و نرخ ها'!$A$3:$D$103,4)*(1/(1+L44)^0.5)),0)</f>
        <v>0</v>
      </c>
      <c r="O44" s="123">
        <f>IFERROR(IF(C44&lt;&gt;"",R44*(VLOOKUP('life table -مفروضات و نرخ ها'!$S$3+A43,'life table -مفروضات و نرخ ها'!$A$3:$D$103,4)*(1/(1+L44)^0.5)),0),"")</f>
        <v>0</v>
      </c>
      <c r="P44" s="123">
        <f>IFERROR(IF(D44&lt;&gt;"",Q44*(VLOOKUP('life table -مفروضات و نرخ ها'!$S$4+A43,'life table -مفروضات و نرخ ها'!$A$3:$D$103,4)*(1/(1+L44)^0.5)),0),"")</f>
        <v>0</v>
      </c>
      <c r="Q44" s="123">
        <f>IF(D44&lt;&gt;"",IF((Q43*(1+'life table -مفروضات و نرخ ها'!$M$4))&gt;='life table -مفروضات و نرخ ها'!$I$10,'life table -مفروضات و نرخ ها'!$I$10,(Q43*(1+'life table -مفروضات و نرخ ها'!$M$4))),0)</f>
        <v>0</v>
      </c>
      <c r="R44" s="123">
        <f>IF(C44&lt;&gt;"",IF((R43*(1+'life table -مفروضات و نرخ ها'!$M$4))&gt;='life table -مفروضات و نرخ ها'!$I$10,'life table -مفروضات و نرخ ها'!$I$10,(R43*(1+'life table -مفروضات و نرخ ها'!$M$4))),0)</f>
        <v>0</v>
      </c>
      <c r="S44" s="123">
        <f>IF(A44&lt;&gt;"",IF((S43*(1+'life table -مفروضات و نرخ ها'!$M$4))&gt;='life table -مفروضات و نرخ ها'!$I$10,'life table -مفروضات و نرخ ها'!$I$10,(S43*(1+'life table -مفروضات و نرخ ها'!$M$4))),0)</f>
        <v>0</v>
      </c>
      <c r="T44" s="123">
        <f>IF(A44&lt;&gt;"",IF(S44*'ورود اطلاعات'!$D$7&lt;='life table -مفروضات و نرخ ها'!$M$10,S44*'ورود اطلاعات'!$D$7,'life table -مفروضات و نرخ ها'!$M$10),0)</f>
        <v>0</v>
      </c>
      <c r="U44" s="123">
        <f>IF(A44&lt;&gt;"",IF(R44*'ورود اطلاعات'!$F$7&lt;='life table -مفروضات و نرخ ها'!$M$10,R44*'ورود اطلاعات'!$F$7,'life table -مفروضات و نرخ ها'!$M$10),0)</f>
        <v>0</v>
      </c>
      <c r="V44" s="123">
        <f>IF(A44&lt;&gt;"",IF(Q44*'ورود اطلاعات'!$H$7&lt;='life table -مفروضات و نرخ ها'!$M$10,Q44*'ورود اطلاعات'!$H$7,'life table -مفروضات و نرخ ها'!$M$10),0)</f>
        <v>0</v>
      </c>
      <c r="W44" s="123" t="str">
        <f>IF(A44&lt;&gt;"",IF(W43*(1+'life table -مفروضات و نرخ ها'!$M$4)&lt;'life table -مفروضات و نرخ ها'!$I$11,W43*(1+'life table -مفروضات و نرخ ها'!$M$4),'life table -مفروضات و نرخ ها'!$I$11),"")</f>
        <v/>
      </c>
      <c r="X44" s="123">
        <f>IF(C44&lt;&gt;"",IF(X43*(1+'life table -مفروضات و نرخ ها'!$M$4)&lt;'life table -مفروضات و نرخ ها'!$I$11,X43*(1+'life table -مفروضات و نرخ ها'!$M$4),'life table -مفروضات و نرخ ها'!$I$11),0)</f>
        <v>0</v>
      </c>
      <c r="Y44" s="123">
        <f>IF(D44&lt;&gt;"",IF(Y43*(1+'life table -مفروضات و نرخ ها'!$M$4)&lt;'life table -مفروضات و نرخ ها'!$I$11,Y43*(1+'life table -مفروضات و نرخ ها'!$M$4),'life table -مفروضات و نرخ ها'!$I$11),0)</f>
        <v>0</v>
      </c>
      <c r="Z44" s="123">
        <f>IF(A44&lt;&gt;"",IF(Z43*(1+'life table -مفروضات و نرخ ها'!$M$4)&lt;'life table -مفروضات و نرخ ها'!$M$11,Z43*(1+'life table -مفروضات و نرخ ها'!$M$4),'life table -مفروضات و نرخ ها'!$M$11),0)</f>
        <v>0</v>
      </c>
      <c r="AA44" s="123">
        <f>IF(C44&lt;&gt;"",IF(AA43*(1+'life table -مفروضات و نرخ ها'!$M$4)&lt;'life table -مفروضات و نرخ ها'!$M$11,AA43*(1+'life table -مفروضات و نرخ ها'!$M$4),'life table -مفروضات و نرخ ها'!$M$11),0)</f>
        <v>0</v>
      </c>
      <c r="AB44" s="123">
        <f>IF(D44&lt;&gt;"",IF(AB43*(1+'life table -مفروضات و نرخ ها'!$M$4)&lt;'life table -مفروضات و نرخ ها'!$M$11,AB43*(1+'life table -مفروضات و نرخ ها'!$M$4),'life table -مفروضات و نرخ ها'!$M$11),0)</f>
        <v>0</v>
      </c>
      <c r="AC44" s="123">
        <f>IF(B44&gt;60,0,IF('ورود اطلاعات'!$D$14="ندارد",0,MIN(S44*'ورود اطلاعات'!$D$14,'life table -مفروضات و نرخ ها'!$O$10)))</f>
        <v>0</v>
      </c>
      <c r="AD44" s="123">
        <f>IF(C44&gt;60,0,IF('ورود اطلاعات'!$F$14="ندارد",0,MIN(R44*'ورود اطلاعات'!$F$14,'life table -مفروضات و نرخ ها'!$O$10)))</f>
        <v>0</v>
      </c>
      <c r="AE44" s="123">
        <f>IF(D44&gt;60,0,IF('ورود اطلاعات'!$H$14="ندارد",0,MIN(Q44*'ورود اطلاعات'!$H$14,'life table -مفروضات و نرخ ها'!$O$10)))</f>
        <v>0</v>
      </c>
      <c r="AF44" s="123">
        <f>IFERROR(IF(A44&lt;&gt;"",IF(AND('ورود اطلاعات'!$D$21="بیمه گذار",18&lt;=E44,E44&lt;=60),(AF43*AN43-AK43),IF(AND('ورود اطلاعات'!$D$21="بیمه شده اصلی",18&lt;=B44,B44&lt;=60),(AF43*AN43-AK43),0)),0),0)</f>
        <v>0</v>
      </c>
      <c r="AG44" s="123">
        <f t="shared" si="21"/>
        <v>0</v>
      </c>
      <c r="AH44" s="123">
        <f>IF(A44&lt;&gt;"",IF(AND('ورود اطلاعات'!$D$21="بیمه گذار",18&lt;=E44,E44&lt;=60),(AH43*AN43-AJ43),IF(AND('ورود اطلاعات'!$D$21="بیمه شده اصلی",18&lt;=B44,B44&lt;=60),(AH43*AN43-AJ43),0)),0)</f>
        <v>0</v>
      </c>
      <c r="AI44" s="123">
        <f t="shared" si="22"/>
        <v>0</v>
      </c>
      <c r="AJ44" s="123">
        <f>IFERROR(IF(A44&lt;&gt;"",IF('life table -مفروضات و نرخ ها'!$O$6="دارد",IF('life table -مفروضات و نرخ ها'!$O$11=0,IF(AND('life table -مفروضات و نرخ ها'!$K$5="خیر",'ورود اطلاعات'!$D$21="بیمه گذار"),(G45+AZ45+BA45+BB45+BC45+BD45+BE45+BF45+BG45+BH45+BI45+BP45+BQ45+BR45),IF(AND('life table -مفروضات و نرخ ها'!$K$5="خیر",'ورود اطلاعات'!$D$21="بیمه شده اصلی"),(G45+CB45+CC45),0)),0),0),0),0)</f>
        <v>0</v>
      </c>
      <c r="AK44" s="123">
        <f>IF(A44&lt;&gt;"",IF('life table -مفروضات و نرخ ها'!$O$6="دارد",IF('ورود اطلاعات'!$B$9=1,IF('ورود اطلاعات'!$B$11="خیر",G45,0),0),0),0)</f>
        <v>0</v>
      </c>
      <c r="AL44" s="123">
        <f>IF(A44&lt;&gt;"",IF('life table -مفروضات و نرخ ها'!$O$6="دارد",IF('life table -مفروضات و نرخ ها'!$O$11=1,IF('life table -مفروضات و نرخ ها'!$K$5="بلی",G45,0),0),0),0)</f>
        <v>0</v>
      </c>
      <c r="AM44" s="123" t="str">
        <f>IFERROR(IF(A44&lt;&gt;"",IF('life table -مفروضات و نرخ ها'!$O$6="دارد",IF('life table -مفروضات و نرخ ها'!$O$11=0,IF('life table -مفروضات و نرخ ها'!$K$5="بلی",(G45+CB45+CC45),0),0),0),""),0)</f>
        <v/>
      </c>
      <c r="AN44" s="124" t="str">
        <f t="shared" si="16"/>
        <v/>
      </c>
      <c r="AO44" s="124" t="str">
        <f t="shared" si="17"/>
        <v/>
      </c>
      <c r="AP44" s="124" t="str">
        <f>IF(A44&lt;&gt;"",PRODUCT($AO$4:AO44),"")</f>
        <v/>
      </c>
      <c r="AQ44" s="123">
        <f>کارمزد!N44</f>
        <v>0</v>
      </c>
      <c r="AR44" s="123">
        <f>IF(A44&lt;6,('life table -مفروضات و نرخ ها'!$Q$4/5)*$S$4,0)</f>
        <v>0</v>
      </c>
      <c r="AS44" s="123" t="str">
        <f>IFERROR(IF(A44&lt;&gt;"",'life table -مفروضات و نرخ ها'!$Q$6*H44,""),"")</f>
        <v/>
      </c>
      <c r="AT44" s="123" t="str">
        <f>IF(A44&lt;&gt;"",'life table -مفروضات و نرخ ها'!$Q$7*H44,"")</f>
        <v/>
      </c>
      <c r="AU44" s="123">
        <f t="shared" si="18"/>
        <v>0</v>
      </c>
      <c r="AV44" s="125">
        <f>IF(A44&lt;&gt;"",(('life table -مفروضات و نرخ ها'!$M$5*(((AN44)^(1/'life table -مفروضات و نرخ ها'!$M$5))-1))/((1-AO44)*((AN44)^(1/'life table -مفروضات و نرخ ها'!$M$5)))-1),0)</f>
        <v>0</v>
      </c>
      <c r="AW44" s="123" t="str">
        <f>IF(A44&lt;&gt;"",N44*'life table -مفروضات و نرخ ها'!$O$4,"")</f>
        <v/>
      </c>
      <c r="AX44" s="123" t="str">
        <f>IF(A44&lt;&gt;"",O44*'life table -مفروضات و نرخ ها'!$U$3,"")</f>
        <v/>
      </c>
      <c r="AY44" s="123" t="str">
        <f>IF(A44&lt;&gt;"",P44*'life table -مفروضات و نرخ ها'!$U$4,"")</f>
        <v/>
      </c>
      <c r="AZ44" s="123" t="str">
        <f>IFERROR(IF(A44&lt;&gt;"",IF('life table -مفروضات و نرخ ها'!$O$8=1,('life table -مفروضات و نرخ ها'!$Y$3*T44),IF('life table -مفروضات و نرخ ها'!$O$8=2,('life table -مفروضات و نرخ ها'!$Y$4*T44),IF('life table -مفروضات و نرخ ها'!$O$8=3,('life table -مفروضات و نرخ ها'!$Y$5*T44),IF('life table -مفروضات و نرخ ها'!$O$8=4,('life table -مفروضات و نرخ ها'!$Y$6*T44),('life table -مفروضات و نرخ ها'!$Y$7*T44))))),""),"")</f>
        <v/>
      </c>
      <c r="BA44" s="123" t="str">
        <f>IFERROR(IF(A44&lt;&gt;"",IF('life table -مفروضات و نرخ ها'!$S$10=1,('life table -مفروضات و نرخ ها'!$Y$3*U44),IF('life table -مفروضات و نرخ ها'!$S$10=2,('life table -مفروضات و نرخ ها'!$Y$4*U44),IF('life table -مفروضات و نرخ ها'!$S$10=3,('life table -مفروضات و نرخ ها'!$Y$5*U44),IF('life table -مفروضات و نرخ ها'!$S$10=4,('life table -مفروضات و نرخ ها'!$Y$6*U44),('life table -مفروضات و نرخ ها'!$Y$7*U44))))),""),"")</f>
        <v/>
      </c>
      <c r="BB44" s="123" t="str">
        <f>IFERROR(IF(A44&lt;&gt;"",IF('life table -مفروضات و نرخ ها'!$S$11=1,('life table -مفروضات و نرخ ها'!$Y$3*V44),IF('life table -مفروضات و نرخ ها'!$S$11=2,('life table -مفروضات و نرخ ها'!$Y$4*V44),IF('life table -مفروضات و نرخ ها'!$S$11=3,('life table -مفروضات و نرخ ها'!$Y$5*V44),IF('life table -مفروضات و نرخ ها'!$S$11=4,('life table -مفروضات و نرخ ها'!$Y$6*V44),('life table -مفروضات و نرخ ها'!$Y$7*V44))))),""),"")</f>
        <v/>
      </c>
      <c r="BC44" s="123" t="str">
        <f>IFERROR(IF(A44&lt;&gt;"",IF('life table -مفروضات و نرخ ها'!$O$8=1,('life table -مفروضات و نرخ ها'!$Z$3*W44),IF('life table -مفروضات و نرخ ها'!$O$8=2,('life table -مفروضات و نرخ ها'!$Z$4*W44),IF('life table -مفروضات و نرخ ها'!$O$8=3,('life table -مفروضات و نرخ ها'!$Z$5*W44),IF('life table -مفروضات و نرخ ها'!$O$8=4,('life table -مفروضات و نرخ ها'!$Z$6*W44),('life table -مفروضات و نرخ ها'!$Z$7*W44))))),""),"")</f>
        <v/>
      </c>
      <c r="BD44" s="123" t="str">
        <f>IFERROR(IF(A44&lt;&gt;"",IF('life table -مفروضات و نرخ ها'!$S$10=1,('life table -مفروضات و نرخ ها'!$Z$3*X44),IF('life table -مفروضات و نرخ ها'!$S$10=2,('life table -مفروضات و نرخ ها'!$Z$4*X44),IF('life table -مفروضات و نرخ ها'!$S$10=3,('life table -مفروضات و نرخ ها'!$Z$5*X44),IF('life table -مفروضات و نرخ ها'!$S$10=4,('life table -مفروضات و نرخ ها'!$Z$6*X44),('life table -مفروضات و نرخ ها'!$Z$7*X44))))),""),"")</f>
        <v/>
      </c>
      <c r="BE44" s="123" t="str">
        <f>IFERROR(IF(A44&lt;&gt;"",IF('life table -مفروضات و نرخ ها'!$S$11=1,('life table -مفروضات و نرخ ها'!$Z$3*Y44),IF('life table -مفروضات و نرخ ها'!$S$11=2,('life table -مفروضات و نرخ ها'!$Z$4*Y44),IF('life table -مفروضات و نرخ ها'!$S$11=3,('life table -مفروضات و نرخ ها'!$Z$5*Y44),IF('life table -مفروضات و نرخ ها'!$S$11=4,('life table -مفروضات و نرخ ها'!$Z$6*Y44),('life table -مفروضات و نرخ ها'!$Z$7*Y44))))),""),"")</f>
        <v/>
      </c>
      <c r="BF44" s="123" t="str">
        <f>IFERROR(IF(A44&lt;&gt;"",IF('life table -مفروضات و نرخ ها'!$O$8=1,('life table -مفروضات و نرخ ها'!$AA$3*Z44),IF('life table -مفروضات و نرخ ها'!$O$8=2,('life table -مفروضات و نرخ ها'!$AA$4*Z44),IF('life table -مفروضات و نرخ ها'!$O$8=3,('life table -مفروضات و نرخ ها'!$AA$5*Z44),IF('life table -مفروضات و نرخ ها'!$O$8=4,('life table -مفروضات و نرخ ها'!$AA$6*Z44),('life table -مفروضات و نرخ ها'!$AA$7*Z44))))),""),"")</f>
        <v/>
      </c>
      <c r="BG44" s="123" t="str">
        <f>IFERROR(IF(A44&lt;&gt;"",IF('life table -مفروضات و نرخ ها'!$S$10=1,('life table -مفروضات و نرخ ها'!$AA$3*AA44),IF('life table -مفروضات و نرخ ها'!$S$10=2,('life table -مفروضات و نرخ ها'!$AA$4*AA44),IF('life table -مفروضات و نرخ ها'!$S$10=3,('life table -مفروضات و نرخ ها'!$AA$5*AA44),IF('life table -مفروضات و نرخ ها'!$S$10=4,('life table -مفروضات و نرخ ها'!$AA$6*AA44),('life table -مفروضات و نرخ ها'!$AA$7*AA44))))),""),"")</f>
        <v/>
      </c>
      <c r="BH44" s="123" t="str">
        <f>IFERROR(IF(B44&lt;&gt;"",IF('life table -مفروضات و نرخ ها'!$S$11=1,('life table -مفروضات و نرخ ها'!$AA$3*AB44),IF('life table -مفروضات و نرخ ها'!$S$11=2,('life table -مفروضات و نرخ ها'!$AA$4*AB44),IF('life table -مفروضات و نرخ ها'!$S$11=3,('life table -مفروضات و نرخ ها'!$AA$5*AB44),IF('life table -مفروضات و نرخ ها'!$S$11=4,('life table -مفروضات و نرخ ها'!$AA$6*AB44),('life table -مفروضات و نرخ ها'!$AA$7*AB44))))),""),"")</f>
        <v/>
      </c>
      <c r="BI44" s="123" t="str">
        <f>IF(A44&lt;&gt;"",(T44*'life table -مفروضات و نرخ ها'!$Y$3+W44*'life table -مفروضات و نرخ ها'!$Z$3+Z44*'life table -مفروضات و نرخ ها'!$AA$3)*'ورود اطلاعات'!$D$22+(U44*'life table -مفروضات و نرخ ها'!$Y$3+X44*'life table -مفروضات و نرخ ها'!$Z$3+AA44*'life table -مفروضات و نرخ ها'!$AA$3)*'ورود اطلاعات'!$F$17+(V44*'life table -مفروضات و نرخ ها'!$Y$3+Y44*'life table -مفروضات و نرخ ها'!$Z$3+AB44*'life table -مفروضات و نرخ ها'!$AA$3)*('ورود اطلاعات'!$H$17),"")</f>
        <v/>
      </c>
      <c r="BJ44" s="123">
        <f>IFERROR(IF($B$4+A44='ورود اطلاعات'!$B$8+محاسبات!$B$4,0,IF('ورود اطلاعات'!$B$11="بلی",IF(AND(B44&lt;18,B44&gt;60),0,IF(AND('ورود اطلاعات'!$D$20="دارد",'ورود اطلاعات'!$B$9=0),(G44+AZ44+BA44+BB44+BC44+BD44+BE44+BF44+BG44+BH44+BP44+BQ44+BR44+BI44)/K44)*VLOOKUP(B44,'life table -مفروضات و نرخ ها'!AF:AG,2,0))*(1+'ورود اطلاعات'!$D$22+'ورود اطلاعات'!$D$5),0)),0)</f>
        <v>0</v>
      </c>
      <c r="BK44" s="123">
        <f>IFERROR(IF($B$4+A44='ورود اطلاعات'!$B$8+محاسبات!$B$4,0,IF('ورود اطلاعات'!$B$11="بلی",IF(AND(B44&lt;18,B44&gt;60),0,IF(AND('ورود اطلاعات'!$D$20="دارد",'ورود اطلاعات'!$B$9=1),(G44)/K44)*VLOOKUP(B44,'life table -مفروضات و نرخ ها'!AF:AG,2,0))*(1+'ورود اطلاعات'!$D$22+'ورود اطلاعات'!$D$5),0)),0)</f>
        <v>0</v>
      </c>
      <c r="BL44" s="123">
        <f>IFERROR(IF($E$4+A44='ورود اطلاعات'!$B$8+محاسبات!$E$4,0,IF('ورود اطلاعات'!$B$9=0,IF('ورود اطلاعات'!$B$11="خیر",IF('ورود اطلاعات'!$D$20="دارد",IF('ورود اطلاعات'!$D$21="بیمه گذار",IF(AND(E44&lt;18,E44&gt;60),0,(((G44+AZ44+BA44+BB44+BC44+BD44+BE44+BF44+BG44+BH44+BP44+BQ44+BR44+BI44)/K44)*VLOOKUP(E44,'life table -مفروضات و نرخ ها'!AF:AG,2,0)*(1+'ورود اطلاعات'!$D$24+'ورود اطلاعات'!$D$23))),0),0),0),0)),0)</f>
        <v>0</v>
      </c>
      <c r="BM44" s="123">
        <f>IFERROR(IF($B$4+A44='ورود اطلاعات'!$B$8+$B$4,0,IF('ورود اطلاعات'!$B$9=0,IF('ورود اطلاعات'!$B$11="خیر",IF('ورود اطلاعات'!$D$20="دارد",IF('ورود اطلاعات'!$D$21="بیمه شده اصلی",IF(AND(B44&lt;18,B44&gt;60),0,(((G44+AZ44+BA44+BB44+BC44+BD44+BE44+BF44+BG44+BH44+BP44+BQ44+BR44+BI44)/K44)*VLOOKUP(B44,'life table -مفروضات و نرخ ها'!AF:AG,2,0)*(1+'ورود اطلاعات'!$D$22+'ورود اطلاعات'!$D$5))),0),0),0),0)),0)</f>
        <v>0</v>
      </c>
      <c r="BN44" s="123">
        <f>IFERROR(IF($E$4+A44='ورود اطلاعات'!$B$8+$E$4,0,IF('ورود اطلاعات'!$B$9=1,IF('ورود اطلاعات'!$B$11="خیر",IF('ورود اطلاعات'!$D$20="دارد",IF('ورود اطلاعات'!$D$21="بیمه گذار",IF(AND(E44&lt;18,E44&gt;60),0,((G44/K44)*VLOOKUP(E44,'life table -مفروضات و نرخ ها'!AF:AG,2,0)*(1+'ورود اطلاعات'!$D$24+'ورود اطلاعات'!$D$23))),0),0),0))),0)</f>
        <v>0</v>
      </c>
      <c r="BO44" s="123">
        <f>IFERROR(IF($B$4+A44='ورود اطلاعات'!$B$8+$B$4,0,IF('ورود اطلاعات'!$B$9=1,IF('ورود اطلاعات'!$B$11="خیر",IF('ورود اطلاعات'!$D$20="دارد",IF('ورود اطلاعات'!$D$21="بیمه شده اصلی",IF(AND(B44&lt;18,B44&gt;60),0,((G44/K44)*VLOOKUP(B44,'life table -مفروضات و نرخ ها'!AF:AG,2,0)*(1+'ورود اطلاعات'!$D$22+'ورود اطلاعات'!$D$5))),0),0),0),0)),0)</f>
        <v>0</v>
      </c>
      <c r="BP44" s="123">
        <f>IFERROR(IF('ورود اطلاعات'!$D$16=5,(VLOOKUP(محاسبات!B44,'life table -مفروضات و نرخ ها'!AC:AD,2,0)*محاسبات!AC44)/1000000,(VLOOKUP(محاسبات!B44,'life table -مفروضات و نرخ ها'!AC:AE,3,0)*محاسبات!AC44)/1000000)*(1+'ورود اطلاعات'!$D$5),0)</f>
        <v>0</v>
      </c>
      <c r="BQ44" s="123">
        <f>IFERROR(IF('ورود اطلاعات'!$F$16=5,(VLOOKUP(C44,'life table -مفروضات و نرخ ها'!AC:AD,2,0)*AD44)/1000000,(VLOOKUP(C44,'life table -مفروضات و نرخ ها'!AC:AE,3,0)*محاسبات!AD44)/1000000)*(1+'ورود اطلاعات'!$F$5),0)</f>
        <v>0</v>
      </c>
      <c r="BR44" s="123">
        <f>IFERROR(IF('ورود اطلاعات'!$H$16=5,(VLOOKUP(D44,'life table -مفروضات و نرخ ها'!AC:AD,2,0)*AE44)/1000000,(VLOOKUP(D44,'life table -مفروضات و نرخ ها'!AC:AE,3,0)*AE44)/1000000)*(1+'ورود اطلاعات'!$H$5),0)</f>
        <v>0</v>
      </c>
      <c r="BS44" s="123" t="b">
        <f>IF(A44&lt;&gt;"",IF('ورود اطلاعات'!$B$9=1,IF('ورود اطلاعات'!$B$11="بلی",IF(AND(18&lt;=B44,B44&lt;=60),AG44*(VLOOKUP('life table -مفروضات و نرخ ها'!$O$3+A43,'life table -مفروضات و نرخ ها'!$A$3:$D$103,4,0))*(1+'ورود اطلاعات'!$D$5),0),0),0))</f>
        <v>0</v>
      </c>
      <c r="BT44" s="123" t="b">
        <f>IFERROR(IF(A44&lt;&gt;"",IF('ورود اطلاعات'!$B$9=1,IF('ورود اطلاعات'!$B$11="خیر",IF('ورود اطلاعات'!$D$21="بیمه شده اصلی",(محاسبات!AF44*VLOOKUP(محاسبات!B44,'life table -مفروضات و نرخ ها'!A:D,4,0)*(1+'ورود اطلاعات'!$D$5)),IF('ورود اطلاعات'!$D$21="بیمه گذار",(محاسبات!AF44*VLOOKUP(محاسبات!E44,'life table -مفروضات و نرخ ها'!A:D,4,0)*(1+'ورود اطلاعات'!$D$23)),0))))),0)</f>
        <v>0</v>
      </c>
      <c r="BU44" s="123" t="b">
        <f>IFERROR(IF(A44&lt;&gt;"",IF('ورود اطلاعات'!$B$9=0,IF('ورود اطلاعات'!$B$11="خیر",IF('ورود اطلاعات'!$D$21="بیمه شده اصلی",(محاسبات!AH44*VLOOKUP(محاسبات!B44,'life table -مفروضات و نرخ ها'!A:D,4,0)*(1+'ورود اطلاعات'!$D$5)),IF('ورود اطلاعات'!$D$21="بیمه گذار",(محاسبات!AH44*VLOOKUP(محاسبات!E44,'life table -مفروضات و نرخ ها'!A:D,4,0)*(1+'ورود اطلاعات'!$D$23)),0))))),0)</f>
        <v>0</v>
      </c>
      <c r="BV44" s="123" t="b">
        <f>IF(A44&lt;&gt;"",IF('ورود اطلاعات'!$B$9=0,IF('ورود اطلاعات'!$B$11="بلی",IF(AND(18&lt;=B44,B44&lt;=60),AI44*(VLOOKUP('life table -مفروضات و نرخ ها'!$O$3+A43,'life table -مفروضات و نرخ ها'!$A$3:$D$103,4,0))*(1+'ورود اطلاعات'!$D$5),0),0),0))</f>
        <v>0</v>
      </c>
      <c r="BW44" s="123" t="str">
        <f>IFERROR(IF(A44&lt;&gt;"",'life table -مفروضات و نرخ ها'!$Q$11*BK44,""),0)</f>
        <v/>
      </c>
      <c r="BX44" s="123" t="str">
        <f>IFERROR(IF(A44&lt;&gt;"",'life table -مفروضات و نرخ ها'!$Q$11*(BO44+BN44),""),0)</f>
        <v/>
      </c>
      <c r="BY44" s="123">
        <f>IFERROR(IF(A44&lt;&gt;"",BJ44*'life table -مفروضات و نرخ ها'!$Q$11,0),"")</f>
        <v>0</v>
      </c>
      <c r="BZ44" s="123">
        <f>IFERROR(IF(A44&lt;&gt;"",(BM44+BL44)*'life table -مفروضات و نرخ ها'!$Q$11,0),0)</f>
        <v>0</v>
      </c>
      <c r="CA44" s="123">
        <f>IF(A44&lt;&gt;"",AZ44+BC44+BF44+BJ44+BK44+BL44+BM44+BN44+BO44+BP44+BS44+BT44+BU44+BV44+BW44+BX44+BY44+BZ44+'ورود اطلاعات'!$D$22*(محاسبات!T44*'life table -مفروضات و نرخ ها'!$Y$3+محاسبات!W44*'life table -مفروضات و نرخ ها'!$Z$3+محاسبات!Z44*'life table -مفروضات و نرخ ها'!$AA$3),0)</f>
        <v>0</v>
      </c>
      <c r="CB44" s="123">
        <f>IF(A44&lt;&gt;"",BA44+BD44+BG44+BQ44+'ورود اطلاعات'!$F$17*(محاسبات!U44*'life table -مفروضات و نرخ ها'!$Y$3+محاسبات!X44*'life table -مفروضات و نرخ ها'!$Z$3+محاسبات!AA44*'life table -مفروضات و نرخ ها'!$AA$3),0)</f>
        <v>0</v>
      </c>
      <c r="CC44" s="123" t="str">
        <f>IF(A44&lt;&gt;"",BB44+BE44+BH44+BR44+'ورود اطلاعات'!$H$17*(محاسبات!V44*'life table -مفروضات و نرخ ها'!$Y$3+محاسبات!Y44*'life table -مفروضات و نرخ ها'!$Z$3+محاسبات!AB44*'life table -مفروضات و نرخ ها'!$AA$3),"")</f>
        <v/>
      </c>
      <c r="CD44" s="123" t="str">
        <f>IF(B44&lt;&gt;"",'life table -مفروضات و نرخ ها'!$Q$8*(N44+P44+O44+AQ44+AR44+AS44+AT44+AW44+AX44+AY44+AZ44+BA44+BL44+BN44+BO44+BB44+BC44+BD44+BE44+BF44+BG44+BH44+BP44+BQ44+BR44+BJ44+BK44+BM44+BS44+BT44+BU44+BV44+BW44+BX44+BY44+BZ44+AU44),"")</f>
        <v/>
      </c>
      <c r="CE44" s="123" t="str">
        <f>IF(B44&lt;&gt;"",'life table -مفروضات و نرخ ها'!$Q$9*(N44+P44+O44+AQ44+AR44+AS44+AT44+AW44+AX44+AY44+AZ44+BA44+BL44+BN44+BO44+BB44+BC44+BD44+BE44+BF44+BG44+BH44+BP44+BQ44+BR44+BJ44+BK44+BM44+BS44+BT44+BU44+BV44+BW44+BX44+BY44+BZ44+AU44),"")</f>
        <v/>
      </c>
      <c r="CF44" s="123" t="str">
        <f>IF(A44&lt;&gt;"",(CF43*(1+L44)+(I44/'life table -مفروضات و نرخ ها'!$M$5)*L44*((1+L44)^(1/'life table -مفروضات و نرخ ها'!$M$5))/(((1+L44)^(1/'life table -مفروضات و نرخ ها'!$M$5))-1)),"")</f>
        <v/>
      </c>
      <c r="CG44" s="123" t="str">
        <f t="shared" si="24"/>
        <v/>
      </c>
      <c r="CH44" s="123" t="str">
        <f t="shared" si="23"/>
        <v/>
      </c>
      <c r="CI44" s="123" t="str">
        <f t="shared" si="12"/>
        <v/>
      </c>
      <c r="CJ44" s="123" t="str">
        <f t="shared" si="19"/>
        <v/>
      </c>
      <c r="CK44" s="121">
        <f>'ورود اطلاعات'!$D$19*محاسبات!G43</f>
        <v>0</v>
      </c>
      <c r="CL44" s="126">
        <f t="shared" si="20"/>
        <v>0</v>
      </c>
      <c r="CM44" s="123" t="str">
        <f>IF(A44&lt;&gt;"",(CM43*(1+$CO$1)+(I44/'life table -مفروضات و نرخ ها'!$M$5)*$CO$1*((1+$CO$1)^(1/'life table -مفروضات و نرخ ها'!$M$5))/(((1+$CO$1)^(1/'life table -مفروضات و نرخ ها'!$M$5))-1)),"")</f>
        <v/>
      </c>
      <c r="CN44" s="123" t="str">
        <f t="shared" si="9"/>
        <v/>
      </c>
    </row>
    <row r="45" spans="1:92" ht="19.5" x14ac:dyDescent="0.25">
      <c r="A45" s="95" t="str">
        <f t="shared" si="10"/>
        <v/>
      </c>
      <c r="B45" s="122" t="str">
        <f>IFERROR(IF(A44+$B$4&gt;81,"",IF($B$4+'life table -مفروضات و نرخ ها'!A44&lt;$B$4+'life table -مفروضات و نرخ ها'!$I$5,$B$4+'life table -مفروضات و نرخ ها'!A44,"")),"")</f>
        <v/>
      </c>
      <c r="C45" s="122" t="str">
        <f>IFERROR(IF(B45&lt;&gt;"",IF(A44+$C$4&gt;81,"",IF($C$4+'life table -مفروضات و نرخ ها'!A44&lt;$C$4+'life table -مفروضات و نرخ ها'!$I$5,$C$4+'life table -مفروضات و نرخ ها'!A44,"")),""),"")</f>
        <v/>
      </c>
      <c r="D45" s="122" t="str">
        <f>IFERROR(IF(B45&lt;&gt;"",IF(A44+$D$4&gt;81,"",IF($D$4+'life table -مفروضات و نرخ ها'!A44&lt;$D$4+'life table -مفروضات و نرخ ها'!$I$5,$D$4+'life table -مفروضات و نرخ ها'!A44,"")),""),"")</f>
        <v/>
      </c>
      <c r="E45" s="122" t="str">
        <f>IF(B45&lt;&gt;"",IF('life table -مفروضات و نرخ ها'!$K$4&lt;&gt; 0,IF($E$4+'life table -مفروضات و نرخ ها'!A44&lt;$E$4+'life table -مفروضات و نرخ ها'!$I$5,$E$4+'life table -مفروضات و نرخ ها'!A44,"")),"")</f>
        <v/>
      </c>
      <c r="G45" s="123">
        <f>IF(A45&lt;&gt;"",IF('life table -مفروضات و نرخ ها'!$I$7&lt;&gt; "يكجا",G44*(1+'life table -مفروضات و نرخ ها'!$I$4),0),0)</f>
        <v>0</v>
      </c>
      <c r="H45" s="123">
        <f>IFERROR(IF(A45&lt;&gt;"",IF('life table -مفروضات و نرخ ها'!$O$11=1,(G45/K45)-(CA45+CB45+CC45),(G45/K45)),0),0)</f>
        <v>0</v>
      </c>
      <c r="I45" s="123" t="str">
        <f t="shared" si="15"/>
        <v/>
      </c>
      <c r="J45" s="123" t="str">
        <f>IF(A45&lt;&gt;"",IF(A45=1,'life table -مفروضات و نرخ ها'!$M$6,0),"")</f>
        <v/>
      </c>
      <c r="K45" s="124">
        <v>1</v>
      </c>
      <c r="L45" s="124" t="str">
        <f t="shared" si="13"/>
        <v/>
      </c>
      <c r="M45" s="124">
        <f t="shared" si="6"/>
        <v>0.28649999999999998</v>
      </c>
      <c r="N45" s="123">
        <f>IF(B45&lt;&gt;"",S45*(VLOOKUP('life table -مفروضات و نرخ ها'!$O$3+A44,'life table -مفروضات و نرخ ها'!$A$3:$D$103,4)*(1/(1+L45)^0.5)),0)</f>
        <v>0</v>
      </c>
      <c r="O45" s="123">
        <f>IFERROR(IF(C45&lt;&gt;"",R45*(VLOOKUP('life table -مفروضات و نرخ ها'!$S$3+A44,'life table -مفروضات و نرخ ها'!$A$3:$D$103,4)*(1/(1+L45)^0.5)),0),"")</f>
        <v>0</v>
      </c>
      <c r="P45" s="123">
        <f>IFERROR(IF(D45&lt;&gt;"",Q45*(VLOOKUP('life table -مفروضات و نرخ ها'!$S$4+A44,'life table -مفروضات و نرخ ها'!$A$3:$D$103,4)*(1/(1+L45)^0.5)),0),"")</f>
        <v>0</v>
      </c>
      <c r="Q45" s="123">
        <f>IF(D45&lt;&gt;"",IF((Q44*(1+'life table -مفروضات و نرخ ها'!$M$4))&gt;='life table -مفروضات و نرخ ها'!$I$10,'life table -مفروضات و نرخ ها'!$I$10,(Q44*(1+'life table -مفروضات و نرخ ها'!$M$4))),0)</f>
        <v>0</v>
      </c>
      <c r="R45" s="123">
        <f>IF(C45&lt;&gt;"",IF((R44*(1+'life table -مفروضات و نرخ ها'!$M$4))&gt;='life table -مفروضات و نرخ ها'!$I$10,'life table -مفروضات و نرخ ها'!$I$10,(R44*(1+'life table -مفروضات و نرخ ها'!$M$4))),0)</f>
        <v>0</v>
      </c>
      <c r="S45" s="123">
        <f>IF(A45&lt;&gt;"",IF((S44*(1+'life table -مفروضات و نرخ ها'!$M$4))&gt;='life table -مفروضات و نرخ ها'!$I$10,'life table -مفروضات و نرخ ها'!$I$10,(S44*(1+'life table -مفروضات و نرخ ها'!$M$4))),0)</f>
        <v>0</v>
      </c>
      <c r="T45" s="123">
        <f>IF(A45&lt;&gt;"",IF(S45*'ورود اطلاعات'!$D$7&lt;='life table -مفروضات و نرخ ها'!$M$10,S45*'ورود اطلاعات'!$D$7,'life table -مفروضات و نرخ ها'!$M$10),0)</f>
        <v>0</v>
      </c>
      <c r="U45" s="123">
        <f>IF(A45&lt;&gt;"",IF(R45*'ورود اطلاعات'!$F$7&lt;='life table -مفروضات و نرخ ها'!$M$10,R45*'ورود اطلاعات'!$F$7,'life table -مفروضات و نرخ ها'!$M$10),0)</f>
        <v>0</v>
      </c>
      <c r="V45" s="123">
        <f>IF(A45&lt;&gt;"",IF(Q45*'ورود اطلاعات'!$H$7&lt;='life table -مفروضات و نرخ ها'!$M$10,Q45*'ورود اطلاعات'!$H$7,'life table -مفروضات و نرخ ها'!$M$10),0)</f>
        <v>0</v>
      </c>
      <c r="W45" s="123" t="str">
        <f>IF(A45&lt;&gt;"",IF(W44*(1+'life table -مفروضات و نرخ ها'!$M$4)&lt;'life table -مفروضات و نرخ ها'!$I$11,W44*(1+'life table -مفروضات و نرخ ها'!$M$4),'life table -مفروضات و نرخ ها'!$I$11),"")</f>
        <v/>
      </c>
      <c r="X45" s="123">
        <f>IF(C45&lt;&gt;"",IF(X44*(1+'life table -مفروضات و نرخ ها'!$M$4)&lt;'life table -مفروضات و نرخ ها'!$I$11,X44*(1+'life table -مفروضات و نرخ ها'!$M$4),'life table -مفروضات و نرخ ها'!$I$11),0)</f>
        <v>0</v>
      </c>
      <c r="Y45" s="123">
        <f>IF(D45&lt;&gt;"",IF(Y44*(1+'life table -مفروضات و نرخ ها'!$M$4)&lt;'life table -مفروضات و نرخ ها'!$I$11,Y44*(1+'life table -مفروضات و نرخ ها'!$M$4),'life table -مفروضات و نرخ ها'!$I$11),0)</f>
        <v>0</v>
      </c>
      <c r="Z45" s="123">
        <f>IF(A45&lt;&gt;"",IF(Z44*(1+'life table -مفروضات و نرخ ها'!$M$4)&lt;'life table -مفروضات و نرخ ها'!$M$11,Z44*(1+'life table -مفروضات و نرخ ها'!$M$4),'life table -مفروضات و نرخ ها'!$M$11),0)</f>
        <v>0</v>
      </c>
      <c r="AA45" s="123">
        <f>IF(C45&lt;&gt;"",IF(AA44*(1+'life table -مفروضات و نرخ ها'!$M$4)&lt;'life table -مفروضات و نرخ ها'!$M$11,AA44*(1+'life table -مفروضات و نرخ ها'!$M$4),'life table -مفروضات و نرخ ها'!$M$11),0)</f>
        <v>0</v>
      </c>
      <c r="AB45" s="123">
        <f>IF(D45&lt;&gt;"",IF(AB44*(1+'life table -مفروضات و نرخ ها'!$M$4)&lt;'life table -مفروضات و نرخ ها'!$M$11,AB44*(1+'life table -مفروضات و نرخ ها'!$M$4),'life table -مفروضات و نرخ ها'!$M$11),0)</f>
        <v>0</v>
      </c>
      <c r="AC45" s="123">
        <f>IF(B45&gt;60,0,IF('ورود اطلاعات'!$D$14="ندارد",0,MIN(S45*'ورود اطلاعات'!$D$14,'life table -مفروضات و نرخ ها'!$O$10)))</f>
        <v>0</v>
      </c>
      <c r="AD45" s="123">
        <f>IF(C45&gt;60,0,IF('ورود اطلاعات'!$F$14="ندارد",0,MIN(R45*'ورود اطلاعات'!$F$14,'life table -مفروضات و نرخ ها'!$O$10)))</f>
        <v>0</v>
      </c>
      <c r="AE45" s="123">
        <f>IF(D45&gt;60,0,IF('ورود اطلاعات'!$H$14="ندارد",0,MIN(Q45*'ورود اطلاعات'!$H$14,'life table -مفروضات و نرخ ها'!$O$10)))</f>
        <v>0</v>
      </c>
      <c r="AF45" s="123">
        <f>IFERROR(IF(A45&lt;&gt;"",IF(AND('ورود اطلاعات'!$D$21="بیمه گذار",18&lt;=E45,E45&lt;=60),(AF44*AN44-AK44),IF(AND('ورود اطلاعات'!$D$21="بیمه شده اصلی",18&lt;=B45,B45&lt;=60),(AF44*AN44-AK44),0)),0),0)</f>
        <v>0</v>
      </c>
      <c r="AG45" s="123">
        <f t="shared" si="21"/>
        <v>0</v>
      </c>
      <c r="AH45" s="123">
        <f>IF(A45&lt;&gt;"",IF(AND('ورود اطلاعات'!$D$21="بیمه گذار",18&lt;=E45,E45&lt;=60),(AH44*AN44-AJ44),IF(AND('ورود اطلاعات'!$D$21="بیمه شده اصلی",18&lt;=B45,B45&lt;=60),(AH44*AN44-AJ44),0)),0)</f>
        <v>0</v>
      </c>
      <c r="AI45" s="123">
        <f t="shared" si="22"/>
        <v>0</v>
      </c>
      <c r="AJ45" s="123">
        <f>IFERROR(IF(A45&lt;&gt;"",IF('life table -مفروضات و نرخ ها'!$O$6="دارد",IF('life table -مفروضات و نرخ ها'!$O$11=0,IF(AND('life table -مفروضات و نرخ ها'!$K$5="خیر",'ورود اطلاعات'!$D$21="بیمه گذار"),(G46+AZ46+BA46+BB46+BC46+BD46+BE46+BF46+BG46+BH46+BI46+BP46+BQ46+BR46),IF(AND('life table -مفروضات و نرخ ها'!$K$5="خیر",'ورود اطلاعات'!$D$21="بیمه شده اصلی"),(G46+CB46+CC46),0)),0),0),0),0)</f>
        <v>0</v>
      </c>
      <c r="AK45" s="123">
        <f>IF(A45&lt;&gt;"",IF('life table -مفروضات و نرخ ها'!$O$6="دارد",IF('ورود اطلاعات'!$B$9=1,IF('ورود اطلاعات'!$B$11="خیر",G46,0),0),0),0)</f>
        <v>0</v>
      </c>
      <c r="AL45" s="123">
        <f>IF(A45&lt;&gt;"",IF('life table -مفروضات و نرخ ها'!$O$6="دارد",IF('life table -مفروضات و نرخ ها'!$O$11=1,IF('life table -مفروضات و نرخ ها'!$K$5="بلی",G46,0),0),0),0)</f>
        <v>0</v>
      </c>
      <c r="AM45" s="123" t="str">
        <f>IFERROR(IF(A45&lt;&gt;"",IF('life table -مفروضات و نرخ ها'!$O$6="دارد",IF('life table -مفروضات و نرخ ها'!$O$11=0,IF('life table -مفروضات و نرخ ها'!$K$5="بلی",(G46+CB46+CC46),0),0),0),""),0)</f>
        <v/>
      </c>
      <c r="AN45" s="124" t="str">
        <f t="shared" si="16"/>
        <v/>
      </c>
      <c r="AO45" s="124" t="str">
        <f t="shared" si="17"/>
        <v/>
      </c>
      <c r="AP45" s="124" t="str">
        <f>IF(A45&lt;&gt;"",PRODUCT($AO$4:AO45),"")</f>
        <v/>
      </c>
      <c r="AQ45" s="123">
        <f>کارمزد!N45</f>
        <v>0</v>
      </c>
      <c r="AR45" s="123">
        <f>IF(A45&lt;6,('life table -مفروضات و نرخ ها'!$Q$4/5)*$S$4,0)</f>
        <v>0</v>
      </c>
      <c r="AS45" s="123" t="str">
        <f>IFERROR(IF(A45&lt;&gt;"",'life table -مفروضات و نرخ ها'!$Q$6*H45,""),"")</f>
        <v/>
      </c>
      <c r="AT45" s="123" t="str">
        <f>IF(A45&lt;&gt;"",'life table -مفروضات و نرخ ها'!$Q$7*H45,"")</f>
        <v/>
      </c>
      <c r="AU45" s="123">
        <f t="shared" si="18"/>
        <v>0</v>
      </c>
      <c r="AV45" s="125">
        <f>IF(A45&lt;&gt;"",(('life table -مفروضات و نرخ ها'!$M$5*(((AN45)^(1/'life table -مفروضات و نرخ ها'!$M$5))-1))/((1-AO45)*((AN45)^(1/'life table -مفروضات و نرخ ها'!$M$5)))-1),0)</f>
        <v>0</v>
      </c>
      <c r="AW45" s="123" t="str">
        <f>IF(A45&lt;&gt;"",N45*'life table -مفروضات و نرخ ها'!$O$4,"")</f>
        <v/>
      </c>
      <c r="AX45" s="123" t="str">
        <f>IF(A45&lt;&gt;"",O45*'life table -مفروضات و نرخ ها'!$U$3,"")</f>
        <v/>
      </c>
      <c r="AY45" s="123" t="str">
        <f>IF(A45&lt;&gt;"",P45*'life table -مفروضات و نرخ ها'!$U$4,"")</f>
        <v/>
      </c>
      <c r="AZ45" s="123" t="str">
        <f>IFERROR(IF(A45&lt;&gt;"",IF('life table -مفروضات و نرخ ها'!$O$8=1,('life table -مفروضات و نرخ ها'!$Y$3*T45),IF('life table -مفروضات و نرخ ها'!$O$8=2,('life table -مفروضات و نرخ ها'!$Y$4*T45),IF('life table -مفروضات و نرخ ها'!$O$8=3,('life table -مفروضات و نرخ ها'!$Y$5*T45),IF('life table -مفروضات و نرخ ها'!$O$8=4,('life table -مفروضات و نرخ ها'!$Y$6*T45),('life table -مفروضات و نرخ ها'!$Y$7*T45))))),""),"")</f>
        <v/>
      </c>
      <c r="BA45" s="123" t="str">
        <f>IFERROR(IF(A45&lt;&gt;"",IF('life table -مفروضات و نرخ ها'!$S$10=1,('life table -مفروضات و نرخ ها'!$Y$3*U45),IF('life table -مفروضات و نرخ ها'!$S$10=2,('life table -مفروضات و نرخ ها'!$Y$4*U45),IF('life table -مفروضات و نرخ ها'!$S$10=3,('life table -مفروضات و نرخ ها'!$Y$5*U45),IF('life table -مفروضات و نرخ ها'!$S$10=4,('life table -مفروضات و نرخ ها'!$Y$6*U45),('life table -مفروضات و نرخ ها'!$Y$7*U45))))),""),"")</f>
        <v/>
      </c>
      <c r="BB45" s="123" t="str">
        <f>IFERROR(IF(A45&lt;&gt;"",IF('life table -مفروضات و نرخ ها'!$S$11=1,('life table -مفروضات و نرخ ها'!$Y$3*V45),IF('life table -مفروضات و نرخ ها'!$S$11=2,('life table -مفروضات و نرخ ها'!$Y$4*V45),IF('life table -مفروضات و نرخ ها'!$S$11=3,('life table -مفروضات و نرخ ها'!$Y$5*V45),IF('life table -مفروضات و نرخ ها'!$S$11=4,('life table -مفروضات و نرخ ها'!$Y$6*V45),('life table -مفروضات و نرخ ها'!$Y$7*V45))))),""),"")</f>
        <v/>
      </c>
      <c r="BC45" s="123" t="str">
        <f>IFERROR(IF(A45&lt;&gt;"",IF('life table -مفروضات و نرخ ها'!$O$8=1,('life table -مفروضات و نرخ ها'!$Z$3*W45),IF('life table -مفروضات و نرخ ها'!$O$8=2,('life table -مفروضات و نرخ ها'!$Z$4*W45),IF('life table -مفروضات و نرخ ها'!$O$8=3,('life table -مفروضات و نرخ ها'!$Z$5*W45),IF('life table -مفروضات و نرخ ها'!$O$8=4,('life table -مفروضات و نرخ ها'!$Z$6*W45),('life table -مفروضات و نرخ ها'!$Z$7*W45))))),""),"")</f>
        <v/>
      </c>
      <c r="BD45" s="123" t="str">
        <f>IFERROR(IF(A45&lt;&gt;"",IF('life table -مفروضات و نرخ ها'!$S$10=1,('life table -مفروضات و نرخ ها'!$Z$3*X45),IF('life table -مفروضات و نرخ ها'!$S$10=2,('life table -مفروضات و نرخ ها'!$Z$4*X45),IF('life table -مفروضات و نرخ ها'!$S$10=3,('life table -مفروضات و نرخ ها'!$Z$5*X45),IF('life table -مفروضات و نرخ ها'!$S$10=4,('life table -مفروضات و نرخ ها'!$Z$6*X45),('life table -مفروضات و نرخ ها'!$Z$7*X45))))),""),"")</f>
        <v/>
      </c>
      <c r="BE45" s="123" t="str">
        <f>IFERROR(IF(A45&lt;&gt;"",IF('life table -مفروضات و نرخ ها'!$S$11=1,('life table -مفروضات و نرخ ها'!$Z$3*Y45),IF('life table -مفروضات و نرخ ها'!$S$11=2,('life table -مفروضات و نرخ ها'!$Z$4*Y45),IF('life table -مفروضات و نرخ ها'!$S$11=3,('life table -مفروضات و نرخ ها'!$Z$5*Y45),IF('life table -مفروضات و نرخ ها'!$S$11=4,('life table -مفروضات و نرخ ها'!$Z$6*Y45),('life table -مفروضات و نرخ ها'!$Z$7*Y45))))),""),"")</f>
        <v/>
      </c>
      <c r="BF45" s="123" t="str">
        <f>IFERROR(IF(A45&lt;&gt;"",IF('life table -مفروضات و نرخ ها'!$O$8=1,('life table -مفروضات و نرخ ها'!$AA$3*Z45),IF('life table -مفروضات و نرخ ها'!$O$8=2,('life table -مفروضات و نرخ ها'!$AA$4*Z45),IF('life table -مفروضات و نرخ ها'!$O$8=3,('life table -مفروضات و نرخ ها'!$AA$5*Z45),IF('life table -مفروضات و نرخ ها'!$O$8=4,('life table -مفروضات و نرخ ها'!$AA$6*Z45),('life table -مفروضات و نرخ ها'!$AA$7*Z45))))),""),"")</f>
        <v/>
      </c>
      <c r="BG45" s="123" t="str">
        <f>IFERROR(IF(A45&lt;&gt;"",IF('life table -مفروضات و نرخ ها'!$S$10=1,('life table -مفروضات و نرخ ها'!$AA$3*AA45),IF('life table -مفروضات و نرخ ها'!$S$10=2,('life table -مفروضات و نرخ ها'!$AA$4*AA45),IF('life table -مفروضات و نرخ ها'!$S$10=3,('life table -مفروضات و نرخ ها'!$AA$5*AA45),IF('life table -مفروضات و نرخ ها'!$S$10=4,('life table -مفروضات و نرخ ها'!$AA$6*AA45),('life table -مفروضات و نرخ ها'!$AA$7*AA45))))),""),"")</f>
        <v/>
      </c>
      <c r="BH45" s="123" t="str">
        <f>IFERROR(IF(B45&lt;&gt;"",IF('life table -مفروضات و نرخ ها'!$S$11=1,('life table -مفروضات و نرخ ها'!$AA$3*AB45),IF('life table -مفروضات و نرخ ها'!$S$11=2,('life table -مفروضات و نرخ ها'!$AA$4*AB45),IF('life table -مفروضات و نرخ ها'!$S$11=3,('life table -مفروضات و نرخ ها'!$AA$5*AB45),IF('life table -مفروضات و نرخ ها'!$S$11=4,('life table -مفروضات و نرخ ها'!$AA$6*AB45),('life table -مفروضات و نرخ ها'!$AA$7*AB45))))),""),"")</f>
        <v/>
      </c>
      <c r="BI45" s="123" t="str">
        <f>IF(A45&lt;&gt;"",(T45*'life table -مفروضات و نرخ ها'!$Y$3+W45*'life table -مفروضات و نرخ ها'!$Z$3+Z45*'life table -مفروضات و نرخ ها'!$AA$3)*'ورود اطلاعات'!$D$22+(U45*'life table -مفروضات و نرخ ها'!$Y$3+X45*'life table -مفروضات و نرخ ها'!$Z$3+AA45*'life table -مفروضات و نرخ ها'!$AA$3)*'ورود اطلاعات'!$F$17+(V45*'life table -مفروضات و نرخ ها'!$Y$3+Y45*'life table -مفروضات و نرخ ها'!$Z$3+AB45*'life table -مفروضات و نرخ ها'!$AA$3)*('ورود اطلاعات'!$H$17),"")</f>
        <v/>
      </c>
      <c r="BJ45" s="123">
        <f>IFERROR(IF($B$4+A45='ورود اطلاعات'!$B$8+محاسبات!$B$4,0,IF('ورود اطلاعات'!$B$11="بلی",IF(AND(B45&lt;18,B45&gt;60),0,IF(AND('ورود اطلاعات'!$D$20="دارد",'ورود اطلاعات'!$B$9=0),(G45+AZ45+BA45+BB45+BC45+BD45+BE45+BF45+BG45+BH45+BP45+BQ45+BR45+BI45)/K45)*VLOOKUP(B45,'life table -مفروضات و نرخ ها'!AF:AG,2,0))*(1+'ورود اطلاعات'!$D$22+'ورود اطلاعات'!$D$5),0)),0)</f>
        <v>0</v>
      </c>
      <c r="BK45" s="123">
        <f>IFERROR(IF($B$4+A45='ورود اطلاعات'!$B$8+محاسبات!$B$4,0,IF('ورود اطلاعات'!$B$11="بلی",IF(AND(B45&lt;18,B45&gt;60),0,IF(AND('ورود اطلاعات'!$D$20="دارد",'ورود اطلاعات'!$B$9=1),(G45)/K45)*VLOOKUP(B45,'life table -مفروضات و نرخ ها'!AF:AG,2,0))*(1+'ورود اطلاعات'!$D$22+'ورود اطلاعات'!$D$5),0)),0)</f>
        <v>0</v>
      </c>
      <c r="BL45" s="123">
        <f>IFERROR(IF($E$4+A45='ورود اطلاعات'!$B$8+محاسبات!$E$4,0,IF('ورود اطلاعات'!$B$9=0,IF('ورود اطلاعات'!$B$11="خیر",IF('ورود اطلاعات'!$D$20="دارد",IF('ورود اطلاعات'!$D$21="بیمه گذار",IF(AND(E45&lt;18,E45&gt;60),0,(((G45+AZ45+BA45+BB45+BC45+BD45+BE45+BF45+BG45+BH45+BP45+BQ45+BR45+BI45)/K45)*VLOOKUP(E45,'life table -مفروضات و نرخ ها'!AF:AG,2,0)*(1+'ورود اطلاعات'!$D$24+'ورود اطلاعات'!$D$23))),0),0),0),0)),0)</f>
        <v>0</v>
      </c>
      <c r="BM45" s="123">
        <f>IFERROR(IF($B$4+A45='ورود اطلاعات'!$B$8+$B$4,0,IF('ورود اطلاعات'!$B$9=0,IF('ورود اطلاعات'!$B$11="خیر",IF('ورود اطلاعات'!$D$20="دارد",IF('ورود اطلاعات'!$D$21="بیمه شده اصلی",IF(AND(B45&lt;18,B45&gt;60),0,(((G45+AZ45+BA45+BB45+BC45+BD45+BE45+BF45+BG45+BH45+BP45+BQ45+BR45+BI45)/K45)*VLOOKUP(B45,'life table -مفروضات و نرخ ها'!AF:AG,2,0)*(1+'ورود اطلاعات'!$D$22+'ورود اطلاعات'!$D$5))),0),0),0),0)),0)</f>
        <v>0</v>
      </c>
      <c r="BN45" s="123">
        <f>IFERROR(IF($E$4+A45='ورود اطلاعات'!$B$8+$E$4,0,IF('ورود اطلاعات'!$B$9=1,IF('ورود اطلاعات'!$B$11="خیر",IF('ورود اطلاعات'!$D$20="دارد",IF('ورود اطلاعات'!$D$21="بیمه گذار",IF(AND(E45&lt;18,E45&gt;60),0,((G45/K45)*VLOOKUP(E45,'life table -مفروضات و نرخ ها'!AF:AG,2,0)*(1+'ورود اطلاعات'!$D$24+'ورود اطلاعات'!$D$23))),0),0),0))),0)</f>
        <v>0</v>
      </c>
      <c r="BO45" s="123">
        <f>IFERROR(IF($B$4+A45='ورود اطلاعات'!$B$8+$B$4,0,IF('ورود اطلاعات'!$B$9=1,IF('ورود اطلاعات'!$B$11="خیر",IF('ورود اطلاعات'!$D$20="دارد",IF('ورود اطلاعات'!$D$21="بیمه شده اصلی",IF(AND(B45&lt;18,B45&gt;60),0,((G45/K45)*VLOOKUP(B45,'life table -مفروضات و نرخ ها'!AF:AG,2,0)*(1+'ورود اطلاعات'!$D$22+'ورود اطلاعات'!$D$5))),0),0),0),0)),0)</f>
        <v>0</v>
      </c>
      <c r="BP45" s="123">
        <f>IFERROR(IF('ورود اطلاعات'!$D$16=5,(VLOOKUP(محاسبات!B45,'life table -مفروضات و نرخ ها'!AC:AD,2,0)*محاسبات!AC45)/1000000,(VLOOKUP(محاسبات!B45,'life table -مفروضات و نرخ ها'!AC:AE,3,0)*محاسبات!AC45)/1000000)*(1+'ورود اطلاعات'!$D$5),0)</f>
        <v>0</v>
      </c>
      <c r="BQ45" s="123">
        <f>IFERROR(IF('ورود اطلاعات'!$F$16=5,(VLOOKUP(C45,'life table -مفروضات و نرخ ها'!AC:AD,2,0)*AD45)/1000000,(VLOOKUP(C45,'life table -مفروضات و نرخ ها'!AC:AE,3,0)*محاسبات!AD45)/1000000)*(1+'ورود اطلاعات'!$F$5),0)</f>
        <v>0</v>
      </c>
      <c r="BR45" s="123">
        <f>IFERROR(IF('ورود اطلاعات'!$H$16=5,(VLOOKUP(D45,'life table -مفروضات و نرخ ها'!AC:AD,2,0)*AE45)/1000000,(VLOOKUP(D45,'life table -مفروضات و نرخ ها'!AC:AE,3,0)*AE45)/1000000)*(1+'ورود اطلاعات'!$H$5),0)</f>
        <v>0</v>
      </c>
      <c r="BS45" s="123" t="b">
        <f>IF(A45&lt;&gt;"",IF('ورود اطلاعات'!$B$9=1,IF('ورود اطلاعات'!$B$11="بلی",IF(AND(18&lt;=B45,B45&lt;=60),AG45*(VLOOKUP('life table -مفروضات و نرخ ها'!$O$3+A44,'life table -مفروضات و نرخ ها'!$A$3:$D$103,4,0))*(1+'ورود اطلاعات'!$D$5),0),0),0))</f>
        <v>0</v>
      </c>
      <c r="BT45" s="123" t="b">
        <f>IFERROR(IF(A45&lt;&gt;"",IF('ورود اطلاعات'!$B$9=1,IF('ورود اطلاعات'!$B$11="خیر",IF('ورود اطلاعات'!$D$21="بیمه شده اصلی",(محاسبات!AF45*VLOOKUP(محاسبات!B45,'life table -مفروضات و نرخ ها'!A:D,4,0)*(1+'ورود اطلاعات'!$D$5)),IF('ورود اطلاعات'!$D$21="بیمه گذار",(محاسبات!AF45*VLOOKUP(محاسبات!E45,'life table -مفروضات و نرخ ها'!A:D,4,0)*(1+'ورود اطلاعات'!$D$23)),0))))),0)</f>
        <v>0</v>
      </c>
      <c r="BU45" s="123" t="b">
        <f>IFERROR(IF(A45&lt;&gt;"",IF('ورود اطلاعات'!$B$9=0,IF('ورود اطلاعات'!$B$11="خیر",IF('ورود اطلاعات'!$D$21="بیمه شده اصلی",(محاسبات!AH45*VLOOKUP(محاسبات!B45,'life table -مفروضات و نرخ ها'!A:D,4,0)*(1+'ورود اطلاعات'!$D$5)),IF('ورود اطلاعات'!$D$21="بیمه گذار",(محاسبات!AH45*VLOOKUP(محاسبات!E45,'life table -مفروضات و نرخ ها'!A:D,4,0)*(1+'ورود اطلاعات'!$D$23)),0))))),0)</f>
        <v>0</v>
      </c>
      <c r="BV45" s="123" t="b">
        <f>IF(A45&lt;&gt;"",IF('ورود اطلاعات'!$B$9=0,IF('ورود اطلاعات'!$B$11="بلی",IF(AND(18&lt;=B45,B45&lt;=60),AI45*(VLOOKUP('life table -مفروضات و نرخ ها'!$O$3+A44,'life table -مفروضات و نرخ ها'!$A$3:$D$103,4,0))*(1+'ورود اطلاعات'!$D$5),0),0),0))</f>
        <v>0</v>
      </c>
      <c r="BW45" s="123" t="str">
        <f>IFERROR(IF(A45&lt;&gt;"",'life table -مفروضات و نرخ ها'!$Q$11*BK45,""),0)</f>
        <v/>
      </c>
      <c r="BX45" s="123" t="str">
        <f>IFERROR(IF(A45&lt;&gt;"",'life table -مفروضات و نرخ ها'!$Q$11*(BO45+BN45),""),0)</f>
        <v/>
      </c>
      <c r="BY45" s="123">
        <f>IFERROR(IF(A45&lt;&gt;"",BJ45*'life table -مفروضات و نرخ ها'!$Q$11,0),"")</f>
        <v>0</v>
      </c>
      <c r="BZ45" s="123">
        <f>IFERROR(IF(A45&lt;&gt;"",(BM45+BL45)*'life table -مفروضات و نرخ ها'!$Q$11,0),0)</f>
        <v>0</v>
      </c>
      <c r="CA45" s="123">
        <f>IF(A45&lt;&gt;"",AZ45+BC45+BF45+BJ45+BK45+BL45+BM45+BN45+BO45+BP45+BS45+BT45+BU45+BV45+BW45+BX45+BY45+BZ45+'ورود اطلاعات'!$D$22*(محاسبات!T45*'life table -مفروضات و نرخ ها'!$Y$3+محاسبات!W45*'life table -مفروضات و نرخ ها'!$Z$3+محاسبات!Z45*'life table -مفروضات و نرخ ها'!$AA$3),0)</f>
        <v>0</v>
      </c>
      <c r="CB45" s="123">
        <f>IF(A45&lt;&gt;"",BA45+BD45+BG45+BQ45+'ورود اطلاعات'!$F$17*(محاسبات!U45*'life table -مفروضات و نرخ ها'!$Y$3+محاسبات!X45*'life table -مفروضات و نرخ ها'!$Z$3+محاسبات!AA45*'life table -مفروضات و نرخ ها'!$AA$3),0)</f>
        <v>0</v>
      </c>
      <c r="CC45" s="123" t="str">
        <f>IF(A45&lt;&gt;"",BB45+BE45+BH45+BR45+'ورود اطلاعات'!$H$17*(محاسبات!V45*'life table -مفروضات و نرخ ها'!$Y$3+محاسبات!Y45*'life table -مفروضات و نرخ ها'!$Z$3+محاسبات!AB45*'life table -مفروضات و نرخ ها'!$AA$3),"")</f>
        <v/>
      </c>
      <c r="CD45" s="123" t="str">
        <f>IF(B45&lt;&gt;"",'life table -مفروضات و نرخ ها'!$Q$8*(N45+P45+O45+AQ45+AR45+AS45+AT45+AW45+AX45+AY45+AZ45+BA45+BL45+BN45+BO45+BB45+BC45+BD45+BE45+BF45+BG45+BH45+BP45+BQ45+BR45+BJ45+BK45+BM45+BS45+BT45+BU45+BV45+BW45+BX45+BY45+BZ45+AU45),"")</f>
        <v/>
      </c>
      <c r="CE45" s="123" t="str">
        <f>IF(B45&lt;&gt;"",'life table -مفروضات و نرخ ها'!$Q$9*(N45+P45+O45+AQ45+AR45+AS45+AT45+AW45+AX45+AY45+AZ45+BA45+BL45+BN45+BO45+BB45+BC45+BD45+BE45+BF45+BG45+BH45+BP45+BQ45+BR45+BJ45+BK45+BM45+BS45+BT45+BU45+BV45+BW45+BX45+BY45+BZ45+AU45),"")</f>
        <v/>
      </c>
      <c r="CF45" s="123" t="str">
        <f>IF(A45&lt;&gt;"",(CF44*(1+L45)+(I45/'life table -مفروضات و نرخ ها'!$M$5)*L45*((1+L45)^(1/'life table -مفروضات و نرخ ها'!$M$5))/(((1+L45)^(1/'life table -مفروضات و نرخ ها'!$M$5))-1)),"")</f>
        <v/>
      </c>
      <c r="CG45" s="123" t="str">
        <f t="shared" si="24"/>
        <v/>
      </c>
      <c r="CH45" s="123" t="str">
        <f t="shared" si="23"/>
        <v/>
      </c>
      <c r="CI45" s="123" t="str">
        <f t="shared" si="12"/>
        <v/>
      </c>
      <c r="CJ45" s="123" t="str">
        <f t="shared" si="19"/>
        <v/>
      </c>
      <c r="CK45" s="121">
        <f>'ورود اطلاعات'!$D$19*محاسبات!G44</f>
        <v>0</v>
      </c>
      <c r="CL45" s="126">
        <f t="shared" si="20"/>
        <v>0</v>
      </c>
      <c r="CM45" s="123" t="str">
        <f>IF(A45&lt;&gt;"",(CM44*(1+$CO$1)+(I45/'life table -مفروضات و نرخ ها'!$M$5)*$CO$1*((1+$CO$1)^(1/'life table -مفروضات و نرخ ها'!$M$5))/(((1+$CO$1)^(1/'life table -مفروضات و نرخ ها'!$M$5))-1)),"")</f>
        <v/>
      </c>
      <c r="CN45" s="123" t="str">
        <f t="shared" si="9"/>
        <v/>
      </c>
    </row>
    <row r="46" spans="1:92" ht="19.5" x14ac:dyDescent="0.25">
      <c r="A46" s="95" t="str">
        <f t="shared" si="10"/>
        <v/>
      </c>
      <c r="B46" s="122" t="str">
        <f>IFERROR(IF(A45+$B$4&gt;81,"",IF($B$4+'life table -مفروضات و نرخ ها'!A45&lt;$B$4+'life table -مفروضات و نرخ ها'!$I$5,$B$4+'life table -مفروضات و نرخ ها'!A45,"")),"")</f>
        <v/>
      </c>
      <c r="C46" s="122" t="str">
        <f>IFERROR(IF(B46&lt;&gt;"",IF(A45+$C$4&gt;81,"",IF($C$4+'life table -مفروضات و نرخ ها'!A45&lt;$C$4+'life table -مفروضات و نرخ ها'!$I$5,$C$4+'life table -مفروضات و نرخ ها'!A45,"")),""),"")</f>
        <v/>
      </c>
      <c r="D46" s="122" t="str">
        <f>IFERROR(IF(B46&lt;&gt;"",IF(A45+$D$4&gt;81,"",IF($D$4+'life table -مفروضات و نرخ ها'!A45&lt;$D$4+'life table -مفروضات و نرخ ها'!$I$5,$D$4+'life table -مفروضات و نرخ ها'!A45,"")),""),"")</f>
        <v/>
      </c>
      <c r="E46" s="122" t="str">
        <f>IF(B46&lt;&gt;"",IF('life table -مفروضات و نرخ ها'!$K$4&lt;&gt; 0,IF($E$4+'life table -مفروضات و نرخ ها'!A45&lt;$E$4+'life table -مفروضات و نرخ ها'!$I$5,$E$4+'life table -مفروضات و نرخ ها'!A45,"")),"")</f>
        <v/>
      </c>
      <c r="G46" s="123">
        <f>IF(A46&lt;&gt;"",IF('life table -مفروضات و نرخ ها'!$I$7&lt;&gt; "يكجا",G45*(1+'life table -مفروضات و نرخ ها'!$I$4),0),0)</f>
        <v>0</v>
      </c>
      <c r="H46" s="123">
        <f>IFERROR(IF(A46&lt;&gt;"",IF('life table -مفروضات و نرخ ها'!$O$11=1,(G46/K46)-(CA46+CB46+CC46),(G46/K46)),0),0)</f>
        <v>0</v>
      </c>
      <c r="I46" s="123" t="str">
        <f t="shared" si="15"/>
        <v/>
      </c>
      <c r="J46" s="123" t="str">
        <f>IF(A46&lt;&gt;"",IF(A46=1,'life table -مفروضات و نرخ ها'!$M$6,0),"")</f>
        <v/>
      </c>
      <c r="K46" s="124">
        <v>1</v>
      </c>
      <c r="L46" s="124" t="str">
        <f t="shared" si="13"/>
        <v/>
      </c>
      <c r="M46" s="124">
        <f t="shared" si="6"/>
        <v>0.28649999999999998</v>
      </c>
      <c r="N46" s="123">
        <f>IF(B46&lt;&gt;"",S46*(VLOOKUP('life table -مفروضات و نرخ ها'!$O$3+A45,'life table -مفروضات و نرخ ها'!$A$3:$D$103,4)*(1/(1+L46)^0.5)),0)</f>
        <v>0</v>
      </c>
      <c r="O46" s="123">
        <f>IFERROR(IF(C46&lt;&gt;"",R46*(VLOOKUP('life table -مفروضات و نرخ ها'!$S$3+A45,'life table -مفروضات و نرخ ها'!$A$3:$D$103,4)*(1/(1+L46)^0.5)),0),"")</f>
        <v>0</v>
      </c>
      <c r="P46" s="123">
        <f>IFERROR(IF(D46&lt;&gt;"",Q46*(VLOOKUP('life table -مفروضات و نرخ ها'!$S$4+A45,'life table -مفروضات و نرخ ها'!$A$3:$D$103,4)*(1/(1+L46)^0.5)),0),"")</f>
        <v>0</v>
      </c>
      <c r="Q46" s="123">
        <f>IF(D46&lt;&gt;"",IF((Q45*(1+'life table -مفروضات و نرخ ها'!$M$4))&gt;='life table -مفروضات و نرخ ها'!$I$10,'life table -مفروضات و نرخ ها'!$I$10,(Q45*(1+'life table -مفروضات و نرخ ها'!$M$4))),0)</f>
        <v>0</v>
      </c>
      <c r="R46" s="123">
        <f>IF(C46&lt;&gt;"",IF((R45*(1+'life table -مفروضات و نرخ ها'!$M$4))&gt;='life table -مفروضات و نرخ ها'!$I$10,'life table -مفروضات و نرخ ها'!$I$10,(R45*(1+'life table -مفروضات و نرخ ها'!$M$4))),0)</f>
        <v>0</v>
      </c>
      <c r="S46" s="123">
        <f>IF(A46&lt;&gt;"",IF((S45*(1+'life table -مفروضات و نرخ ها'!$M$4))&gt;='life table -مفروضات و نرخ ها'!$I$10,'life table -مفروضات و نرخ ها'!$I$10,(S45*(1+'life table -مفروضات و نرخ ها'!$M$4))),0)</f>
        <v>0</v>
      </c>
      <c r="T46" s="123">
        <f>IF(A46&lt;&gt;"",IF(S46*'ورود اطلاعات'!$D$7&lt;='life table -مفروضات و نرخ ها'!$M$10,S46*'ورود اطلاعات'!$D$7,'life table -مفروضات و نرخ ها'!$M$10),0)</f>
        <v>0</v>
      </c>
      <c r="U46" s="123">
        <f>IF(A46&lt;&gt;"",IF(R46*'ورود اطلاعات'!$F$7&lt;='life table -مفروضات و نرخ ها'!$M$10,R46*'ورود اطلاعات'!$F$7,'life table -مفروضات و نرخ ها'!$M$10),0)</f>
        <v>0</v>
      </c>
      <c r="V46" s="123">
        <f>IF(A46&lt;&gt;"",IF(Q46*'ورود اطلاعات'!$H$7&lt;='life table -مفروضات و نرخ ها'!$M$10,Q46*'ورود اطلاعات'!$H$7,'life table -مفروضات و نرخ ها'!$M$10),0)</f>
        <v>0</v>
      </c>
      <c r="W46" s="123" t="str">
        <f>IF(A46&lt;&gt;"",IF(W45*(1+'life table -مفروضات و نرخ ها'!$M$4)&lt;'life table -مفروضات و نرخ ها'!$I$11,W45*(1+'life table -مفروضات و نرخ ها'!$M$4),'life table -مفروضات و نرخ ها'!$I$11),"")</f>
        <v/>
      </c>
      <c r="X46" s="123">
        <f>IF(C46&lt;&gt;"",IF(X45*(1+'life table -مفروضات و نرخ ها'!$M$4)&lt;'life table -مفروضات و نرخ ها'!$I$11,X45*(1+'life table -مفروضات و نرخ ها'!$M$4),'life table -مفروضات و نرخ ها'!$I$11),0)</f>
        <v>0</v>
      </c>
      <c r="Y46" s="123">
        <f>IF(D46&lt;&gt;"",IF(Y45*(1+'life table -مفروضات و نرخ ها'!$M$4)&lt;'life table -مفروضات و نرخ ها'!$I$11,Y45*(1+'life table -مفروضات و نرخ ها'!$M$4),'life table -مفروضات و نرخ ها'!$I$11),0)</f>
        <v>0</v>
      </c>
      <c r="Z46" s="123">
        <f>IF(A46&lt;&gt;"",IF(Z45*(1+'life table -مفروضات و نرخ ها'!$M$4)&lt;'life table -مفروضات و نرخ ها'!$M$11,Z45*(1+'life table -مفروضات و نرخ ها'!$M$4),'life table -مفروضات و نرخ ها'!$M$11),0)</f>
        <v>0</v>
      </c>
      <c r="AA46" s="123">
        <f>IF(C46&lt;&gt;"",IF(AA45*(1+'life table -مفروضات و نرخ ها'!$M$4)&lt;'life table -مفروضات و نرخ ها'!$M$11,AA45*(1+'life table -مفروضات و نرخ ها'!$M$4),'life table -مفروضات و نرخ ها'!$M$11),0)</f>
        <v>0</v>
      </c>
      <c r="AB46" s="123">
        <f>IF(D46&lt;&gt;"",IF(AB45*(1+'life table -مفروضات و نرخ ها'!$M$4)&lt;'life table -مفروضات و نرخ ها'!$M$11,AB45*(1+'life table -مفروضات و نرخ ها'!$M$4),'life table -مفروضات و نرخ ها'!$M$11),0)</f>
        <v>0</v>
      </c>
      <c r="AC46" s="123">
        <f>IF(B46&gt;60,0,IF('ورود اطلاعات'!$D$14="ندارد",0,MIN(S46*'ورود اطلاعات'!$D$14,'life table -مفروضات و نرخ ها'!$O$10)))</f>
        <v>0</v>
      </c>
      <c r="AD46" s="123">
        <f>IF(C46&gt;60,0,IF('ورود اطلاعات'!$F$14="ندارد",0,MIN(R46*'ورود اطلاعات'!$F$14,'life table -مفروضات و نرخ ها'!$O$10)))</f>
        <v>0</v>
      </c>
      <c r="AE46" s="123">
        <f>IF(D46&gt;60,0,IF('ورود اطلاعات'!$H$14="ندارد",0,MIN(Q46*'ورود اطلاعات'!$H$14,'life table -مفروضات و نرخ ها'!$O$10)))</f>
        <v>0</v>
      </c>
      <c r="AF46" s="123">
        <f>IFERROR(IF(A46&lt;&gt;"",IF(AND('ورود اطلاعات'!$D$21="بیمه گذار",18&lt;=E46,E46&lt;=60),(AF45*AN45-AK45),IF(AND('ورود اطلاعات'!$D$21="بیمه شده اصلی",18&lt;=B46,B46&lt;=60),(AF45*AN45-AK45),0)),0),0)</f>
        <v>0</v>
      </c>
      <c r="AG46" s="123">
        <f t="shared" si="21"/>
        <v>0</v>
      </c>
      <c r="AH46" s="123">
        <f>IF(A46&lt;&gt;"",IF(AND('ورود اطلاعات'!$D$21="بیمه گذار",18&lt;=E46,E46&lt;=60),(AH45*AN45-AJ45),IF(AND('ورود اطلاعات'!$D$21="بیمه شده اصلی",18&lt;=B46,B46&lt;=60),(AH45*AN45-AJ45),0)),0)</f>
        <v>0</v>
      </c>
      <c r="AI46" s="123">
        <f t="shared" si="22"/>
        <v>0</v>
      </c>
      <c r="AJ46" s="123">
        <f>IFERROR(IF(A46&lt;&gt;"",IF('life table -مفروضات و نرخ ها'!$O$6="دارد",IF('life table -مفروضات و نرخ ها'!$O$11=0,IF(AND('life table -مفروضات و نرخ ها'!$K$5="خیر",'ورود اطلاعات'!$D$21="بیمه گذار"),(G47+AZ47+BA47+BB47+BC47+BD47+BE47+BF47+BG47+BH47+BI47+BP47+BQ47+BR47),IF(AND('life table -مفروضات و نرخ ها'!$K$5="خیر",'ورود اطلاعات'!$D$21="بیمه شده اصلی"),(G47+CB47+CC47),0)),0),0),0),0)</f>
        <v>0</v>
      </c>
      <c r="AK46" s="123">
        <f>IF(A46&lt;&gt;"",IF('life table -مفروضات و نرخ ها'!$O$6="دارد",IF('ورود اطلاعات'!$B$9=1,IF('ورود اطلاعات'!$B$11="خیر",G47,0),0),0),0)</f>
        <v>0</v>
      </c>
      <c r="AL46" s="123">
        <f>IF(A46&lt;&gt;"",IF('life table -مفروضات و نرخ ها'!$O$6="دارد",IF('life table -مفروضات و نرخ ها'!$O$11=1,IF('life table -مفروضات و نرخ ها'!$K$5="بلی",G47,0),0),0),0)</f>
        <v>0</v>
      </c>
      <c r="AM46" s="123" t="str">
        <f>IFERROR(IF(A46&lt;&gt;"",IF('life table -مفروضات و نرخ ها'!$O$6="دارد",IF('life table -مفروضات و نرخ ها'!$O$11=0,IF('life table -مفروضات و نرخ ها'!$K$5="بلی",(G47+CB47+CC47),0),0),0),""),0)</f>
        <v/>
      </c>
      <c r="AN46" s="124" t="str">
        <f t="shared" si="16"/>
        <v/>
      </c>
      <c r="AO46" s="124" t="str">
        <f t="shared" si="17"/>
        <v/>
      </c>
      <c r="AP46" s="124" t="str">
        <f>IF(A46&lt;&gt;"",PRODUCT($AO$4:AO46),"")</f>
        <v/>
      </c>
      <c r="AQ46" s="123">
        <f>کارمزد!N46</f>
        <v>0</v>
      </c>
      <c r="AR46" s="123">
        <f>IF(A46&lt;6,('life table -مفروضات و نرخ ها'!$Q$4/5)*$S$4,0)</f>
        <v>0</v>
      </c>
      <c r="AS46" s="123" t="str">
        <f>IFERROR(IF(A46&lt;&gt;"",'life table -مفروضات و نرخ ها'!$Q$6*H46,""),"")</f>
        <v/>
      </c>
      <c r="AT46" s="123" t="str">
        <f>IF(A46&lt;&gt;"",'life table -مفروضات و نرخ ها'!$Q$7*H46,"")</f>
        <v/>
      </c>
      <c r="AU46" s="123">
        <f t="shared" si="18"/>
        <v>0</v>
      </c>
      <c r="AV46" s="125">
        <f>IF(A46&lt;&gt;"",(('life table -مفروضات و نرخ ها'!$M$5*(((AN46)^(1/'life table -مفروضات و نرخ ها'!$M$5))-1))/((1-AO46)*((AN46)^(1/'life table -مفروضات و نرخ ها'!$M$5)))-1),0)</f>
        <v>0</v>
      </c>
      <c r="AW46" s="123" t="str">
        <f>IF(A46&lt;&gt;"",N46*'life table -مفروضات و نرخ ها'!$O$4,"")</f>
        <v/>
      </c>
      <c r="AX46" s="123" t="str">
        <f>IF(A46&lt;&gt;"",O46*'life table -مفروضات و نرخ ها'!$U$3,"")</f>
        <v/>
      </c>
      <c r="AY46" s="123" t="str">
        <f>IF(A46&lt;&gt;"",P46*'life table -مفروضات و نرخ ها'!$U$4,"")</f>
        <v/>
      </c>
      <c r="AZ46" s="123" t="str">
        <f>IFERROR(IF(A46&lt;&gt;"",IF('life table -مفروضات و نرخ ها'!$O$8=1,('life table -مفروضات و نرخ ها'!$Y$3*T46),IF('life table -مفروضات و نرخ ها'!$O$8=2,('life table -مفروضات و نرخ ها'!$Y$4*T46),IF('life table -مفروضات و نرخ ها'!$O$8=3,('life table -مفروضات و نرخ ها'!$Y$5*T46),IF('life table -مفروضات و نرخ ها'!$O$8=4,('life table -مفروضات و نرخ ها'!$Y$6*T46),('life table -مفروضات و نرخ ها'!$Y$7*T46))))),""),"")</f>
        <v/>
      </c>
      <c r="BA46" s="123" t="str">
        <f>IFERROR(IF(A46&lt;&gt;"",IF('life table -مفروضات و نرخ ها'!$S$10=1,('life table -مفروضات و نرخ ها'!$Y$3*U46),IF('life table -مفروضات و نرخ ها'!$S$10=2,('life table -مفروضات و نرخ ها'!$Y$4*U46),IF('life table -مفروضات و نرخ ها'!$S$10=3,('life table -مفروضات و نرخ ها'!$Y$5*U46),IF('life table -مفروضات و نرخ ها'!$S$10=4,('life table -مفروضات و نرخ ها'!$Y$6*U46),('life table -مفروضات و نرخ ها'!$Y$7*U46))))),""),"")</f>
        <v/>
      </c>
      <c r="BB46" s="123" t="str">
        <f>IFERROR(IF(A46&lt;&gt;"",IF('life table -مفروضات و نرخ ها'!$S$11=1,('life table -مفروضات و نرخ ها'!$Y$3*V46),IF('life table -مفروضات و نرخ ها'!$S$11=2,('life table -مفروضات و نرخ ها'!$Y$4*V46),IF('life table -مفروضات و نرخ ها'!$S$11=3,('life table -مفروضات و نرخ ها'!$Y$5*V46),IF('life table -مفروضات و نرخ ها'!$S$11=4,('life table -مفروضات و نرخ ها'!$Y$6*V46),('life table -مفروضات و نرخ ها'!$Y$7*V46))))),""),"")</f>
        <v/>
      </c>
      <c r="BC46" s="123" t="str">
        <f>IFERROR(IF(A46&lt;&gt;"",IF('life table -مفروضات و نرخ ها'!$O$8=1,('life table -مفروضات و نرخ ها'!$Z$3*W46),IF('life table -مفروضات و نرخ ها'!$O$8=2,('life table -مفروضات و نرخ ها'!$Z$4*W46),IF('life table -مفروضات و نرخ ها'!$O$8=3,('life table -مفروضات و نرخ ها'!$Z$5*W46),IF('life table -مفروضات و نرخ ها'!$O$8=4,('life table -مفروضات و نرخ ها'!$Z$6*W46),('life table -مفروضات و نرخ ها'!$Z$7*W46))))),""),"")</f>
        <v/>
      </c>
      <c r="BD46" s="123" t="str">
        <f>IFERROR(IF(A46&lt;&gt;"",IF('life table -مفروضات و نرخ ها'!$S$10=1,('life table -مفروضات و نرخ ها'!$Z$3*X46),IF('life table -مفروضات و نرخ ها'!$S$10=2,('life table -مفروضات و نرخ ها'!$Z$4*X46),IF('life table -مفروضات و نرخ ها'!$S$10=3,('life table -مفروضات و نرخ ها'!$Z$5*X46),IF('life table -مفروضات و نرخ ها'!$S$10=4,('life table -مفروضات و نرخ ها'!$Z$6*X46),('life table -مفروضات و نرخ ها'!$Z$7*X46))))),""),"")</f>
        <v/>
      </c>
      <c r="BE46" s="123" t="str">
        <f>IFERROR(IF(A46&lt;&gt;"",IF('life table -مفروضات و نرخ ها'!$S$11=1,('life table -مفروضات و نرخ ها'!$Z$3*Y46),IF('life table -مفروضات و نرخ ها'!$S$11=2,('life table -مفروضات و نرخ ها'!$Z$4*Y46),IF('life table -مفروضات و نرخ ها'!$S$11=3,('life table -مفروضات و نرخ ها'!$Z$5*Y46),IF('life table -مفروضات و نرخ ها'!$S$11=4,('life table -مفروضات و نرخ ها'!$Z$6*Y46),('life table -مفروضات و نرخ ها'!$Z$7*Y46))))),""),"")</f>
        <v/>
      </c>
      <c r="BF46" s="123" t="str">
        <f>IFERROR(IF(A46&lt;&gt;"",IF('life table -مفروضات و نرخ ها'!$O$8=1,('life table -مفروضات و نرخ ها'!$AA$3*Z46),IF('life table -مفروضات و نرخ ها'!$O$8=2,('life table -مفروضات و نرخ ها'!$AA$4*Z46),IF('life table -مفروضات و نرخ ها'!$O$8=3,('life table -مفروضات و نرخ ها'!$AA$5*Z46),IF('life table -مفروضات و نرخ ها'!$O$8=4,('life table -مفروضات و نرخ ها'!$AA$6*Z46),('life table -مفروضات و نرخ ها'!$AA$7*Z46))))),""),"")</f>
        <v/>
      </c>
      <c r="BG46" s="123" t="str">
        <f>IFERROR(IF(A46&lt;&gt;"",IF('life table -مفروضات و نرخ ها'!$S$10=1,('life table -مفروضات و نرخ ها'!$AA$3*AA46),IF('life table -مفروضات و نرخ ها'!$S$10=2,('life table -مفروضات و نرخ ها'!$AA$4*AA46),IF('life table -مفروضات و نرخ ها'!$S$10=3,('life table -مفروضات و نرخ ها'!$AA$5*AA46),IF('life table -مفروضات و نرخ ها'!$S$10=4,('life table -مفروضات و نرخ ها'!$AA$6*AA46),('life table -مفروضات و نرخ ها'!$AA$7*AA46))))),""),"")</f>
        <v/>
      </c>
      <c r="BH46" s="123" t="str">
        <f>IFERROR(IF(B46&lt;&gt;"",IF('life table -مفروضات و نرخ ها'!$S$11=1,('life table -مفروضات و نرخ ها'!$AA$3*AB46),IF('life table -مفروضات و نرخ ها'!$S$11=2,('life table -مفروضات و نرخ ها'!$AA$4*AB46),IF('life table -مفروضات و نرخ ها'!$S$11=3,('life table -مفروضات و نرخ ها'!$AA$5*AB46),IF('life table -مفروضات و نرخ ها'!$S$11=4,('life table -مفروضات و نرخ ها'!$AA$6*AB46),('life table -مفروضات و نرخ ها'!$AA$7*AB46))))),""),"")</f>
        <v/>
      </c>
      <c r="BI46" s="123" t="str">
        <f>IF(A46&lt;&gt;"",(T46*'life table -مفروضات و نرخ ها'!$Y$3+W46*'life table -مفروضات و نرخ ها'!$Z$3+Z46*'life table -مفروضات و نرخ ها'!$AA$3)*'ورود اطلاعات'!$D$22+(U46*'life table -مفروضات و نرخ ها'!$Y$3+X46*'life table -مفروضات و نرخ ها'!$Z$3+AA46*'life table -مفروضات و نرخ ها'!$AA$3)*'ورود اطلاعات'!$F$17+(V46*'life table -مفروضات و نرخ ها'!$Y$3+Y46*'life table -مفروضات و نرخ ها'!$Z$3+AB46*'life table -مفروضات و نرخ ها'!$AA$3)*('ورود اطلاعات'!$H$17),"")</f>
        <v/>
      </c>
      <c r="BJ46" s="123">
        <f>IFERROR(IF($B$4+A46='ورود اطلاعات'!$B$8+محاسبات!$B$4,0,IF('ورود اطلاعات'!$B$11="بلی",IF(AND(B46&lt;18,B46&gt;60),0,IF(AND('ورود اطلاعات'!$D$20="دارد",'ورود اطلاعات'!$B$9=0),(G46+AZ46+BA46+BB46+BC46+BD46+BE46+BF46+BG46+BH46+BP46+BQ46+BR46+BI46)/K46)*VLOOKUP(B46,'life table -مفروضات و نرخ ها'!AF:AG,2,0))*(1+'ورود اطلاعات'!$D$22+'ورود اطلاعات'!$D$5),0)),0)</f>
        <v>0</v>
      </c>
      <c r="BK46" s="123">
        <f>IFERROR(IF($B$4+A46='ورود اطلاعات'!$B$8+محاسبات!$B$4,0,IF('ورود اطلاعات'!$B$11="بلی",IF(AND(B46&lt;18,B46&gt;60),0,IF(AND('ورود اطلاعات'!$D$20="دارد",'ورود اطلاعات'!$B$9=1),(G46)/K46)*VLOOKUP(B46,'life table -مفروضات و نرخ ها'!AF:AG,2,0))*(1+'ورود اطلاعات'!$D$22+'ورود اطلاعات'!$D$5),0)),0)</f>
        <v>0</v>
      </c>
      <c r="BL46" s="123">
        <f>IFERROR(IF($E$4+A46='ورود اطلاعات'!$B$8+محاسبات!$E$4,0,IF('ورود اطلاعات'!$B$9=0,IF('ورود اطلاعات'!$B$11="خیر",IF('ورود اطلاعات'!$D$20="دارد",IF('ورود اطلاعات'!$D$21="بیمه گذار",IF(AND(E46&lt;18,E46&gt;60),0,(((G46+AZ46+BA46+BB46+BC46+BD46+BE46+BF46+BG46+BH46+BP46+BQ46+BR46+BI46)/K46)*VLOOKUP(E46,'life table -مفروضات و نرخ ها'!AF:AG,2,0)*(1+'ورود اطلاعات'!$D$24+'ورود اطلاعات'!$D$23))),0),0),0),0)),0)</f>
        <v>0</v>
      </c>
      <c r="BM46" s="123">
        <f>IFERROR(IF($B$4+A46='ورود اطلاعات'!$B$8+$B$4,0,IF('ورود اطلاعات'!$B$9=0,IF('ورود اطلاعات'!$B$11="خیر",IF('ورود اطلاعات'!$D$20="دارد",IF('ورود اطلاعات'!$D$21="بیمه شده اصلی",IF(AND(B46&lt;18,B46&gt;60),0,(((G46+AZ46+BA46+BB46+BC46+BD46+BE46+BF46+BG46+BH46+BP46+BQ46+BR46+BI46)/K46)*VLOOKUP(B46,'life table -مفروضات و نرخ ها'!AF:AG,2,0)*(1+'ورود اطلاعات'!$D$22+'ورود اطلاعات'!$D$5))),0),0),0),0)),0)</f>
        <v>0</v>
      </c>
      <c r="BN46" s="123">
        <f>IFERROR(IF($E$4+A46='ورود اطلاعات'!$B$8+$E$4,0,IF('ورود اطلاعات'!$B$9=1,IF('ورود اطلاعات'!$B$11="خیر",IF('ورود اطلاعات'!$D$20="دارد",IF('ورود اطلاعات'!$D$21="بیمه گذار",IF(AND(E46&lt;18,E46&gt;60),0,((G46/K46)*VLOOKUP(E46,'life table -مفروضات و نرخ ها'!AF:AG,2,0)*(1+'ورود اطلاعات'!$D$24+'ورود اطلاعات'!$D$23))),0),0),0))),0)</f>
        <v>0</v>
      </c>
      <c r="BO46" s="123">
        <f>IFERROR(IF($B$4+A46='ورود اطلاعات'!$B$8+$B$4,0,IF('ورود اطلاعات'!$B$9=1,IF('ورود اطلاعات'!$B$11="خیر",IF('ورود اطلاعات'!$D$20="دارد",IF('ورود اطلاعات'!$D$21="بیمه شده اصلی",IF(AND(B46&lt;18,B46&gt;60),0,((G46/K46)*VLOOKUP(B46,'life table -مفروضات و نرخ ها'!AF:AG,2,0)*(1+'ورود اطلاعات'!$D$22+'ورود اطلاعات'!$D$5))),0),0),0),0)),0)</f>
        <v>0</v>
      </c>
      <c r="BP46" s="123">
        <f>IFERROR(IF('ورود اطلاعات'!$D$16=5,(VLOOKUP(محاسبات!B46,'life table -مفروضات و نرخ ها'!AC:AD,2,0)*محاسبات!AC46)/1000000,(VLOOKUP(محاسبات!B46,'life table -مفروضات و نرخ ها'!AC:AE,3,0)*محاسبات!AC46)/1000000)*(1+'ورود اطلاعات'!$D$5),0)</f>
        <v>0</v>
      </c>
      <c r="BQ46" s="123">
        <f>IFERROR(IF('ورود اطلاعات'!$F$16=5,(VLOOKUP(C46,'life table -مفروضات و نرخ ها'!AC:AD,2,0)*AD46)/1000000,(VLOOKUP(C46,'life table -مفروضات و نرخ ها'!AC:AE,3,0)*محاسبات!AD46)/1000000)*(1+'ورود اطلاعات'!$F$5),0)</f>
        <v>0</v>
      </c>
      <c r="BR46" s="123">
        <f>IFERROR(IF('ورود اطلاعات'!$H$16=5,(VLOOKUP(D46,'life table -مفروضات و نرخ ها'!AC:AD,2,0)*AE46)/1000000,(VLOOKUP(D46,'life table -مفروضات و نرخ ها'!AC:AE,3,0)*AE46)/1000000)*(1+'ورود اطلاعات'!$H$5),0)</f>
        <v>0</v>
      </c>
      <c r="BS46" s="123" t="b">
        <f>IF(A46&lt;&gt;"",IF('ورود اطلاعات'!$B$9=1,IF('ورود اطلاعات'!$B$11="بلی",IF(AND(18&lt;=B46,B46&lt;=60),AG46*(VLOOKUP('life table -مفروضات و نرخ ها'!$O$3+A45,'life table -مفروضات و نرخ ها'!$A$3:$D$103,4,0))*(1+'ورود اطلاعات'!$D$5),0),0),0))</f>
        <v>0</v>
      </c>
      <c r="BT46" s="123" t="b">
        <f>IFERROR(IF(A46&lt;&gt;"",IF('ورود اطلاعات'!$B$9=1,IF('ورود اطلاعات'!$B$11="خیر",IF('ورود اطلاعات'!$D$21="بیمه شده اصلی",(محاسبات!AF46*VLOOKUP(محاسبات!B46,'life table -مفروضات و نرخ ها'!A:D,4,0)*(1+'ورود اطلاعات'!$D$5)),IF('ورود اطلاعات'!$D$21="بیمه گذار",(محاسبات!AF46*VLOOKUP(محاسبات!E46,'life table -مفروضات و نرخ ها'!A:D,4,0)*(1+'ورود اطلاعات'!$D$23)),0))))),0)</f>
        <v>0</v>
      </c>
      <c r="BU46" s="123" t="b">
        <f>IFERROR(IF(A46&lt;&gt;"",IF('ورود اطلاعات'!$B$9=0,IF('ورود اطلاعات'!$B$11="خیر",IF('ورود اطلاعات'!$D$21="بیمه شده اصلی",(محاسبات!AH46*VLOOKUP(محاسبات!B46,'life table -مفروضات و نرخ ها'!A:D,4,0)*(1+'ورود اطلاعات'!$D$5)),IF('ورود اطلاعات'!$D$21="بیمه گذار",(محاسبات!AH46*VLOOKUP(محاسبات!E46,'life table -مفروضات و نرخ ها'!A:D,4,0)*(1+'ورود اطلاعات'!$D$23)),0))))),0)</f>
        <v>0</v>
      </c>
      <c r="BV46" s="123" t="b">
        <f>IF(A46&lt;&gt;"",IF('ورود اطلاعات'!$B$9=0,IF('ورود اطلاعات'!$B$11="بلی",IF(AND(18&lt;=B46,B46&lt;=60),AI46*(VLOOKUP('life table -مفروضات و نرخ ها'!$O$3+A45,'life table -مفروضات و نرخ ها'!$A$3:$D$103,4,0))*(1+'ورود اطلاعات'!$D$5),0),0),0))</f>
        <v>0</v>
      </c>
      <c r="BW46" s="123" t="str">
        <f>IFERROR(IF(A46&lt;&gt;"",'life table -مفروضات و نرخ ها'!$Q$11*BK46,""),0)</f>
        <v/>
      </c>
      <c r="BX46" s="123" t="str">
        <f>IFERROR(IF(A46&lt;&gt;"",'life table -مفروضات و نرخ ها'!$Q$11*(BO46+BN46),""),0)</f>
        <v/>
      </c>
      <c r="BY46" s="123">
        <f>IFERROR(IF(A46&lt;&gt;"",BJ46*'life table -مفروضات و نرخ ها'!$Q$11,0),"")</f>
        <v>0</v>
      </c>
      <c r="BZ46" s="123">
        <f>IFERROR(IF(A46&lt;&gt;"",(BM46+BL46)*'life table -مفروضات و نرخ ها'!$Q$11,0),0)</f>
        <v>0</v>
      </c>
      <c r="CA46" s="123">
        <f>IF(A46&lt;&gt;"",AZ46+BC46+BF46+BJ46+BK46+BL46+BM46+BN46+BO46+BP46+BS46+BT46+BU46+BV46+BW46+BX46+BY46+BZ46+'ورود اطلاعات'!$D$22*(محاسبات!T46*'life table -مفروضات و نرخ ها'!$Y$3+محاسبات!W46*'life table -مفروضات و نرخ ها'!$Z$3+محاسبات!Z46*'life table -مفروضات و نرخ ها'!$AA$3),0)</f>
        <v>0</v>
      </c>
      <c r="CB46" s="123">
        <f>IF(A46&lt;&gt;"",BA46+BD46+BG46+BQ46+'ورود اطلاعات'!$F$17*(محاسبات!U46*'life table -مفروضات و نرخ ها'!$Y$3+محاسبات!X46*'life table -مفروضات و نرخ ها'!$Z$3+محاسبات!AA46*'life table -مفروضات و نرخ ها'!$AA$3),0)</f>
        <v>0</v>
      </c>
      <c r="CC46" s="123" t="str">
        <f>IF(A46&lt;&gt;"",BB46+BE46+BH46+BR46+'ورود اطلاعات'!$H$17*(محاسبات!V46*'life table -مفروضات و نرخ ها'!$Y$3+محاسبات!Y46*'life table -مفروضات و نرخ ها'!$Z$3+محاسبات!AB46*'life table -مفروضات و نرخ ها'!$AA$3),"")</f>
        <v/>
      </c>
      <c r="CD46" s="123" t="str">
        <f>IF(B46&lt;&gt;"",'life table -مفروضات و نرخ ها'!$Q$8*(N46+P46+O46+AQ46+AR46+AS46+AT46+AW46+AX46+AY46+AZ46+BA46+BL46+BN46+BO46+BB46+BC46+BD46+BE46+BF46+BG46+BH46+BP46+BQ46+BR46+BJ46+BK46+BM46+BS46+BT46+BU46+BV46+BW46+BX46+BY46+BZ46+AU46),"")</f>
        <v/>
      </c>
      <c r="CE46" s="123" t="str">
        <f>IF(B46&lt;&gt;"",'life table -مفروضات و نرخ ها'!$Q$9*(N46+P46+O46+AQ46+AR46+AS46+AT46+AW46+AX46+AY46+AZ46+BA46+BL46+BN46+BO46+BB46+BC46+BD46+BE46+BF46+BG46+BH46+BP46+BQ46+BR46+BJ46+BK46+BM46+BS46+BT46+BU46+BV46+BW46+BX46+BY46+BZ46+AU46),"")</f>
        <v/>
      </c>
      <c r="CF46" s="123" t="str">
        <f>IF(A46&lt;&gt;"",(CF45*(1+L46)+(I46/'life table -مفروضات و نرخ ها'!$M$5)*L46*((1+L46)^(1/'life table -مفروضات و نرخ ها'!$M$5))/(((1+L46)^(1/'life table -مفروضات و نرخ ها'!$M$5))-1)),"")</f>
        <v/>
      </c>
      <c r="CG46" s="123" t="str">
        <f t="shared" si="24"/>
        <v/>
      </c>
      <c r="CH46" s="123" t="str">
        <f t="shared" si="23"/>
        <v/>
      </c>
      <c r="CI46" s="123" t="str">
        <f t="shared" si="12"/>
        <v/>
      </c>
      <c r="CJ46" s="123" t="str">
        <f t="shared" si="19"/>
        <v/>
      </c>
      <c r="CK46" s="121">
        <f>'ورود اطلاعات'!$D$19*محاسبات!G45</f>
        <v>0</v>
      </c>
      <c r="CL46" s="126">
        <f t="shared" si="20"/>
        <v>0</v>
      </c>
      <c r="CM46" s="123" t="str">
        <f>IF(A46&lt;&gt;"",(CM45*(1+$CO$1)+(I46/'life table -مفروضات و نرخ ها'!$M$5)*$CO$1*((1+$CO$1)^(1/'life table -مفروضات و نرخ ها'!$M$5))/(((1+$CO$1)^(1/'life table -مفروضات و نرخ ها'!$M$5))-1)),"")</f>
        <v/>
      </c>
      <c r="CN46" s="123" t="str">
        <f t="shared" si="9"/>
        <v/>
      </c>
    </row>
    <row r="47" spans="1:92" ht="19.5" x14ac:dyDescent="0.25">
      <c r="A47" s="95" t="str">
        <f t="shared" si="10"/>
        <v/>
      </c>
      <c r="B47" s="122" t="str">
        <f>IFERROR(IF(A46+$B$4&gt;81,"",IF($B$4+'life table -مفروضات و نرخ ها'!A46&lt;$B$4+'life table -مفروضات و نرخ ها'!$I$5,$B$4+'life table -مفروضات و نرخ ها'!A46,"")),"")</f>
        <v/>
      </c>
      <c r="C47" s="122" t="str">
        <f>IFERROR(IF(B47&lt;&gt;"",IF(A46+$C$4&gt;81,"",IF($C$4+'life table -مفروضات و نرخ ها'!A46&lt;$C$4+'life table -مفروضات و نرخ ها'!$I$5,$C$4+'life table -مفروضات و نرخ ها'!A46,"")),""),"")</f>
        <v/>
      </c>
      <c r="D47" s="122" t="str">
        <f>IFERROR(IF(B47&lt;&gt;"",IF(A46+$D$4&gt;81,"",IF($D$4+'life table -مفروضات و نرخ ها'!A46&lt;$D$4+'life table -مفروضات و نرخ ها'!$I$5,$D$4+'life table -مفروضات و نرخ ها'!A46,"")),""),"")</f>
        <v/>
      </c>
      <c r="E47" s="122" t="str">
        <f>IF(B47&lt;&gt;"",IF('life table -مفروضات و نرخ ها'!$K$4&lt;&gt; 0,IF($E$4+'life table -مفروضات و نرخ ها'!A46&lt;$E$4+'life table -مفروضات و نرخ ها'!$I$5,$E$4+'life table -مفروضات و نرخ ها'!A46,"")),"")</f>
        <v/>
      </c>
      <c r="G47" s="123">
        <f>IF(A47&lt;&gt;"",IF('life table -مفروضات و نرخ ها'!$I$7&lt;&gt; "يكجا",G46*(1+'life table -مفروضات و نرخ ها'!$I$4),0),0)</f>
        <v>0</v>
      </c>
      <c r="H47" s="123">
        <f>IFERROR(IF(A47&lt;&gt;"",IF('life table -مفروضات و نرخ ها'!$O$11=1,(G47/K47)-(CA47+CB47+CC47),(G47/K47)),0),0)</f>
        <v>0</v>
      </c>
      <c r="I47" s="123" t="str">
        <f t="shared" si="15"/>
        <v/>
      </c>
      <c r="J47" s="123" t="str">
        <f>IF(A47&lt;&gt;"",IF(A47=1,'life table -مفروضات و نرخ ها'!$M$6,0),"")</f>
        <v/>
      </c>
      <c r="K47" s="124">
        <v>1</v>
      </c>
      <c r="L47" s="124" t="str">
        <f t="shared" si="13"/>
        <v/>
      </c>
      <c r="M47" s="124">
        <f t="shared" si="6"/>
        <v>0.28649999999999998</v>
      </c>
      <c r="N47" s="123">
        <f>IF(B47&lt;&gt;"",S47*(VLOOKUP('life table -مفروضات و نرخ ها'!$O$3+A46,'life table -مفروضات و نرخ ها'!$A$3:$D$103,4)*(1/(1+L47)^0.5)),0)</f>
        <v>0</v>
      </c>
      <c r="O47" s="123">
        <f>IFERROR(IF(C47&lt;&gt;"",R47*(VLOOKUP('life table -مفروضات و نرخ ها'!$S$3+A46,'life table -مفروضات و نرخ ها'!$A$3:$D$103,4)*(1/(1+L47)^0.5)),0),"")</f>
        <v>0</v>
      </c>
      <c r="P47" s="123">
        <f>IFERROR(IF(D47&lt;&gt;"",Q47*(VLOOKUP('life table -مفروضات و نرخ ها'!$S$4+A46,'life table -مفروضات و نرخ ها'!$A$3:$D$103,4)*(1/(1+L47)^0.5)),0),"")</f>
        <v>0</v>
      </c>
      <c r="Q47" s="123">
        <f>IF(D47&lt;&gt;"",IF((Q46*(1+'life table -مفروضات و نرخ ها'!$M$4))&gt;='life table -مفروضات و نرخ ها'!$I$10,'life table -مفروضات و نرخ ها'!$I$10,(Q46*(1+'life table -مفروضات و نرخ ها'!$M$4))),0)</f>
        <v>0</v>
      </c>
      <c r="R47" s="123">
        <f>IF(C47&lt;&gt;"",IF((R46*(1+'life table -مفروضات و نرخ ها'!$M$4))&gt;='life table -مفروضات و نرخ ها'!$I$10,'life table -مفروضات و نرخ ها'!$I$10,(R46*(1+'life table -مفروضات و نرخ ها'!$M$4))),0)</f>
        <v>0</v>
      </c>
      <c r="S47" s="123">
        <f>IF(A47&lt;&gt;"",IF((S46*(1+'life table -مفروضات و نرخ ها'!$M$4))&gt;='life table -مفروضات و نرخ ها'!$I$10,'life table -مفروضات و نرخ ها'!$I$10,(S46*(1+'life table -مفروضات و نرخ ها'!$M$4))),0)</f>
        <v>0</v>
      </c>
      <c r="T47" s="123">
        <f>IF(A47&lt;&gt;"",IF(S47*'ورود اطلاعات'!$D$7&lt;='life table -مفروضات و نرخ ها'!$M$10,S47*'ورود اطلاعات'!$D$7,'life table -مفروضات و نرخ ها'!$M$10),0)</f>
        <v>0</v>
      </c>
      <c r="U47" s="123">
        <f>IF(A47&lt;&gt;"",IF(R47*'ورود اطلاعات'!$F$7&lt;='life table -مفروضات و نرخ ها'!$M$10,R47*'ورود اطلاعات'!$F$7,'life table -مفروضات و نرخ ها'!$M$10),0)</f>
        <v>0</v>
      </c>
      <c r="V47" s="123">
        <f>IF(A47&lt;&gt;"",IF(Q47*'ورود اطلاعات'!$H$7&lt;='life table -مفروضات و نرخ ها'!$M$10,Q47*'ورود اطلاعات'!$H$7,'life table -مفروضات و نرخ ها'!$M$10),0)</f>
        <v>0</v>
      </c>
      <c r="W47" s="123" t="str">
        <f>IF(A47&lt;&gt;"",IF(W46*(1+'life table -مفروضات و نرخ ها'!$M$4)&lt;'life table -مفروضات و نرخ ها'!$I$11,W46*(1+'life table -مفروضات و نرخ ها'!$M$4),'life table -مفروضات و نرخ ها'!$I$11),"")</f>
        <v/>
      </c>
      <c r="X47" s="123">
        <f>IF(C47&lt;&gt;"",IF(X46*(1+'life table -مفروضات و نرخ ها'!$M$4)&lt;'life table -مفروضات و نرخ ها'!$I$11,X46*(1+'life table -مفروضات و نرخ ها'!$M$4),'life table -مفروضات و نرخ ها'!$I$11),0)</f>
        <v>0</v>
      </c>
      <c r="Y47" s="123">
        <f>IF(D47&lt;&gt;"",IF(Y46*(1+'life table -مفروضات و نرخ ها'!$M$4)&lt;'life table -مفروضات و نرخ ها'!$I$11,Y46*(1+'life table -مفروضات و نرخ ها'!$M$4),'life table -مفروضات و نرخ ها'!$I$11),0)</f>
        <v>0</v>
      </c>
      <c r="Z47" s="123">
        <f>IF(A47&lt;&gt;"",IF(Z46*(1+'life table -مفروضات و نرخ ها'!$M$4)&lt;'life table -مفروضات و نرخ ها'!$M$11,Z46*(1+'life table -مفروضات و نرخ ها'!$M$4),'life table -مفروضات و نرخ ها'!$M$11),0)</f>
        <v>0</v>
      </c>
      <c r="AA47" s="123">
        <f>IF(C47&lt;&gt;"",IF(AA46*(1+'life table -مفروضات و نرخ ها'!$M$4)&lt;'life table -مفروضات و نرخ ها'!$M$11,AA46*(1+'life table -مفروضات و نرخ ها'!$M$4),'life table -مفروضات و نرخ ها'!$M$11),0)</f>
        <v>0</v>
      </c>
      <c r="AB47" s="123">
        <f>IF(D47&lt;&gt;"",IF(AB46*(1+'life table -مفروضات و نرخ ها'!$M$4)&lt;'life table -مفروضات و نرخ ها'!$M$11,AB46*(1+'life table -مفروضات و نرخ ها'!$M$4),'life table -مفروضات و نرخ ها'!$M$11),0)</f>
        <v>0</v>
      </c>
      <c r="AC47" s="123">
        <f>IF(B47&gt;60,0,IF('ورود اطلاعات'!$D$14="ندارد",0,MIN(S47*'ورود اطلاعات'!$D$14,'life table -مفروضات و نرخ ها'!$O$10)))</f>
        <v>0</v>
      </c>
      <c r="AD47" s="123">
        <f>IF(C47&gt;60,0,IF('ورود اطلاعات'!$F$14="ندارد",0,MIN(R47*'ورود اطلاعات'!$F$14,'life table -مفروضات و نرخ ها'!$O$10)))</f>
        <v>0</v>
      </c>
      <c r="AE47" s="123">
        <f>IF(D47&gt;60,0,IF('ورود اطلاعات'!$H$14="ندارد",0,MIN(Q47*'ورود اطلاعات'!$H$14,'life table -مفروضات و نرخ ها'!$O$10)))</f>
        <v>0</v>
      </c>
      <c r="AF47" s="123">
        <f>IFERROR(IF(A47&lt;&gt;"",IF(AND('ورود اطلاعات'!$D$21="بیمه گذار",18&lt;=E47,E47&lt;=60),(AF46*AN46-AK46),IF(AND('ورود اطلاعات'!$D$21="بیمه شده اصلی",18&lt;=B47,B47&lt;=60),(AF46*AN46-AK46),0)),0),0)</f>
        <v>0</v>
      </c>
      <c r="AG47" s="123">
        <f t="shared" si="21"/>
        <v>0</v>
      </c>
      <c r="AH47" s="123">
        <f>IF(A47&lt;&gt;"",IF(AND('ورود اطلاعات'!$D$21="بیمه گذار",18&lt;=E47,E47&lt;=60),(AH46*AN46-AJ46),IF(AND('ورود اطلاعات'!$D$21="بیمه شده اصلی",18&lt;=B47,B47&lt;=60),(AH46*AN46-AJ46),0)),0)</f>
        <v>0</v>
      </c>
      <c r="AI47" s="123">
        <f t="shared" si="22"/>
        <v>0</v>
      </c>
      <c r="AJ47" s="123">
        <f>IFERROR(IF(A47&lt;&gt;"",IF('life table -مفروضات و نرخ ها'!$O$6="دارد",IF('life table -مفروضات و نرخ ها'!$O$11=0,IF(AND('life table -مفروضات و نرخ ها'!$K$5="خیر",'ورود اطلاعات'!$D$21="بیمه گذار"),(G48+AZ48+BA48+BB48+BC48+BD48+BE48+BF48+BG48+BH48+BI48+BP48+BQ48+BR48),IF(AND('life table -مفروضات و نرخ ها'!$K$5="خیر",'ورود اطلاعات'!$D$21="بیمه شده اصلی"),(G48+CB48+CC48),0)),0),0),0),0)</f>
        <v>0</v>
      </c>
      <c r="AK47" s="123">
        <f>IF(A47&lt;&gt;"",IF('life table -مفروضات و نرخ ها'!$O$6="دارد",IF('ورود اطلاعات'!$B$9=1,IF('ورود اطلاعات'!$B$11="خیر",G48,0),0),0),0)</f>
        <v>0</v>
      </c>
      <c r="AL47" s="123">
        <f>IF(A47&lt;&gt;"",IF('life table -مفروضات و نرخ ها'!$O$6="دارد",IF('life table -مفروضات و نرخ ها'!$O$11=1,IF('life table -مفروضات و نرخ ها'!$K$5="بلی",G48,0),0),0),0)</f>
        <v>0</v>
      </c>
      <c r="AM47" s="123" t="str">
        <f>IFERROR(IF(A47&lt;&gt;"",IF('life table -مفروضات و نرخ ها'!$O$6="دارد",IF('life table -مفروضات و نرخ ها'!$O$11=0,IF('life table -مفروضات و نرخ ها'!$K$5="بلی",(G48+CB48+CC48),0),0),0),""),0)</f>
        <v/>
      </c>
      <c r="AN47" s="124" t="str">
        <f t="shared" si="16"/>
        <v/>
      </c>
      <c r="AO47" s="124" t="str">
        <f t="shared" si="17"/>
        <v/>
      </c>
      <c r="AP47" s="124" t="str">
        <f>IF(A47&lt;&gt;"",PRODUCT($AO$4:AO47),"")</f>
        <v/>
      </c>
      <c r="AQ47" s="123">
        <f>کارمزد!N47</f>
        <v>0</v>
      </c>
      <c r="AR47" s="123">
        <f>IF(A47&lt;6,('life table -مفروضات و نرخ ها'!$Q$4/5)*$S$4,0)</f>
        <v>0</v>
      </c>
      <c r="AS47" s="123" t="str">
        <f>IFERROR(IF(A47&lt;&gt;"",'life table -مفروضات و نرخ ها'!$Q$6*H47,""),"")</f>
        <v/>
      </c>
      <c r="AT47" s="123" t="str">
        <f>IF(A47&lt;&gt;"",'life table -مفروضات و نرخ ها'!$Q$7*H47,"")</f>
        <v/>
      </c>
      <c r="AU47" s="123">
        <f t="shared" si="18"/>
        <v>0</v>
      </c>
      <c r="AV47" s="125">
        <f>IF(A47&lt;&gt;"",(('life table -مفروضات و نرخ ها'!$M$5*(((AN47)^(1/'life table -مفروضات و نرخ ها'!$M$5))-1))/((1-AO47)*((AN47)^(1/'life table -مفروضات و نرخ ها'!$M$5)))-1),0)</f>
        <v>0</v>
      </c>
      <c r="AW47" s="123" t="str">
        <f>IF(A47&lt;&gt;"",N47*'life table -مفروضات و نرخ ها'!$O$4,"")</f>
        <v/>
      </c>
      <c r="AX47" s="123" t="str">
        <f>IF(A47&lt;&gt;"",O47*'life table -مفروضات و نرخ ها'!$U$3,"")</f>
        <v/>
      </c>
      <c r="AY47" s="123" t="str">
        <f>IF(A47&lt;&gt;"",P47*'life table -مفروضات و نرخ ها'!$U$4,"")</f>
        <v/>
      </c>
      <c r="AZ47" s="123" t="str">
        <f>IFERROR(IF(A47&lt;&gt;"",IF('life table -مفروضات و نرخ ها'!$O$8=1,('life table -مفروضات و نرخ ها'!$Y$3*T47),IF('life table -مفروضات و نرخ ها'!$O$8=2,('life table -مفروضات و نرخ ها'!$Y$4*T47),IF('life table -مفروضات و نرخ ها'!$O$8=3,('life table -مفروضات و نرخ ها'!$Y$5*T47),IF('life table -مفروضات و نرخ ها'!$O$8=4,('life table -مفروضات و نرخ ها'!$Y$6*T47),('life table -مفروضات و نرخ ها'!$Y$7*T47))))),""),"")</f>
        <v/>
      </c>
      <c r="BA47" s="123" t="str">
        <f>IFERROR(IF(A47&lt;&gt;"",IF('life table -مفروضات و نرخ ها'!$S$10=1,('life table -مفروضات و نرخ ها'!$Y$3*U47),IF('life table -مفروضات و نرخ ها'!$S$10=2,('life table -مفروضات و نرخ ها'!$Y$4*U47),IF('life table -مفروضات و نرخ ها'!$S$10=3,('life table -مفروضات و نرخ ها'!$Y$5*U47),IF('life table -مفروضات و نرخ ها'!$S$10=4,('life table -مفروضات و نرخ ها'!$Y$6*U47),('life table -مفروضات و نرخ ها'!$Y$7*U47))))),""),"")</f>
        <v/>
      </c>
      <c r="BB47" s="123" t="str">
        <f>IFERROR(IF(A47&lt;&gt;"",IF('life table -مفروضات و نرخ ها'!$S$11=1,('life table -مفروضات و نرخ ها'!$Y$3*V47),IF('life table -مفروضات و نرخ ها'!$S$11=2,('life table -مفروضات و نرخ ها'!$Y$4*V47),IF('life table -مفروضات و نرخ ها'!$S$11=3,('life table -مفروضات و نرخ ها'!$Y$5*V47),IF('life table -مفروضات و نرخ ها'!$S$11=4,('life table -مفروضات و نرخ ها'!$Y$6*V47),('life table -مفروضات و نرخ ها'!$Y$7*V47))))),""),"")</f>
        <v/>
      </c>
      <c r="BC47" s="123" t="str">
        <f>IFERROR(IF(A47&lt;&gt;"",IF('life table -مفروضات و نرخ ها'!$O$8=1,('life table -مفروضات و نرخ ها'!$Z$3*W47),IF('life table -مفروضات و نرخ ها'!$O$8=2,('life table -مفروضات و نرخ ها'!$Z$4*W47),IF('life table -مفروضات و نرخ ها'!$O$8=3,('life table -مفروضات و نرخ ها'!$Z$5*W47),IF('life table -مفروضات و نرخ ها'!$O$8=4,('life table -مفروضات و نرخ ها'!$Z$6*W47),('life table -مفروضات و نرخ ها'!$Z$7*W47))))),""),"")</f>
        <v/>
      </c>
      <c r="BD47" s="123" t="str">
        <f>IFERROR(IF(A47&lt;&gt;"",IF('life table -مفروضات و نرخ ها'!$S$10=1,('life table -مفروضات و نرخ ها'!$Z$3*X47),IF('life table -مفروضات و نرخ ها'!$S$10=2,('life table -مفروضات و نرخ ها'!$Z$4*X47),IF('life table -مفروضات و نرخ ها'!$S$10=3,('life table -مفروضات و نرخ ها'!$Z$5*X47),IF('life table -مفروضات و نرخ ها'!$S$10=4,('life table -مفروضات و نرخ ها'!$Z$6*X47),('life table -مفروضات و نرخ ها'!$Z$7*X47))))),""),"")</f>
        <v/>
      </c>
      <c r="BE47" s="123" t="str">
        <f>IFERROR(IF(A47&lt;&gt;"",IF('life table -مفروضات و نرخ ها'!$S$11=1,('life table -مفروضات و نرخ ها'!$Z$3*Y47),IF('life table -مفروضات و نرخ ها'!$S$11=2,('life table -مفروضات و نرخ ها'!$Z$4*Y47),IF('life table -مفروضات و نرخ ها'!$S$11=3,('life table -مفروضات و نرخ ها'!$Z$5*Y47),IF('life table -مفروضات و نرخ ها'!$S$11=4,('life table -مفروضات و نرخ ها'!$Z$6*Y47),('life table -مفروضات و نرخ ها'!$Z$7*Y47))))),""),"")</f>
        <v/>
      </c>
      <c r="BF47" s="123" t="str">
        <f>IFERROR(IF(A47&lt;&gt;"",IF('life table -مفروضات و نرخ ها'!$O$8=1,('life table -مفروضات و نرخ ها'!$AA$3*Z47),IF('life table -مفروضات و نرخ ها'!$O$8=2,('life table -مفروضات و نرخ ها'!$AA$4*Z47),IF('life table -مفروضات و نرخ ها'!$O$8=3,('life table -مفروضات و نرخ ها'!$AA$5*Z47),IF('life table -مفروضات و نرخ ها'!$O$8=4,('life table -مفروضات و نرخ ها'!$AA$6*Z47),('life table -مفروضات و نرخ ها'!$AA$7*Z47))))),""),"")</f>
        <v/>
      </c>
      <c r="BG47" s="123" t="str">
        <f>IFERROR(IF(A47&lt;&gt;"",IF('life table -مفروضات و نرخ ها'!$S$10=1,('life table -مفروضات و نرخ ها'!$AA$3*AA47),IF('life table -مفروضات و نرخ ها'!$S$10=2,('life table -مفروضات و نرخ ها'!$AA$4*AA47),IF('life table -مفروضات و نرخ ها'!$S$10=3,('life table -مفروضات و نرخ ها'!$AA$5*AA47),IF('life table -مفروضات و نرخ ها'!$S$10=4,('life table -مفروضات و نرخ ها'!$AA$6*AA47),('life table -مفروضات و نرخ ها'!$AA$7*AA47))))),""),"")</f>
        <v/>
      </c>
      <c r="BH47" s="123" t="str">
        <f>IFERROR(IF(B47&lt;&gt;"",IF('life table -مفروضات و نرخ ها'!$S$11=1,('life table -مفروضات و نرخ ها'!$AA$3*AB47),IF('life table -مفروضات و نرخ ها'!$S$11=2,('life table -مفروضات و نرخ ها'!$AA$4*AB47),IF('life table -مفروضات و نرخ ها'!$S$11=3,('life table -مفروضات و نرخ ها'!$AA$5*AB47),IF('life table -مفروضات و نرخ ها'!$S$11=4,('life table -مفروضات و نرخ ها'!$AA$6*AB47),('life table -مفروضات و نرخ ها'!$AA$7*AB47))))),""),"")</f>
        <v/>
      </c>
      <c r="BI47" s="123" t="str">
        <f>IF(A47&lt;&gt;"",(T47*'life table -مفروضات و نرخ ها'!$Y$3+W47*'life table -مفروضات و نرخ ها'!$Z$3+Z47*'life table -مفروضات و نرخ ها'!$AA$3)*'ورود اطلاعات'!$D$22+(U47*'life table -مفروضات و نرخ ها'!$Y$3+X47*'life table -مفروضات و نرخ ها'!$Z$3+AA47*'life table -مفروضات و نرخ ها'!$AA$3)*'ورود اطلاعات'!$F$17+(V47*'life table -مفروضات و نرخ ها'!$Y$3+Y47*'life table -مفروضات و نرخ ها'!$Z$3+AB47*'life table -مفروضات و نرخ ها'!$AA$3)*('ورود اطلاعات'!$H$17),"")</f>
        <v/>
      </c>
      <c r="BJ47" s="123">
        <f>IFERROR(IF($B$4+A47='ورود اطلاعات'!$B$8+محاسبات!$B$4,0,IF('ورود اطلاعات'!$B$11="بلی",IF(AND(B47&lt;18,B47&gt;60),0,IF(AND('ورود اطلاعات'!$D$20="دارد",'ورود اطلاعات'!$B$9=0),(G47+AZ47+BA47+BB47+BC47+BD47+BE47+BF47+BG47+BH47+BP47+BQ47+BR47+BI47)/K47)*VLOOKUP(B47,'life table -مفروضات و نرخ ها'!AF:AG,2,0))*(1+'ورود اطلاعات'!$D$22+'ورود اطلاعات'!$D$5),0)),0)</f>
        <v>0</v>
      </c>
      <c r="BK47" s="123">
        <f>IFERROR(IF($B$4+A47='ورود اطلاعات'!$B$8+محاسبات!$B$4,0,IF('ورود اطلاعات'!$B$11="بلی",IF(AND(B47&lt;18,B47&gt;60),0,IF(AND('ورود اطلاعات'!$D$20="دارد",'ورود اطلاعات'!$B$9=1),(G47)/K47)*VLOOKUP(B47,'life table -مفروضات و نرخ ها'!AF:AG,2,0))*(1+'ورود اطلاعات'!$D$22+'ورود اطلاعات'!$D$5),0)),0)</f>
        <v>0</v>
      </c>
      <c r="BL47" s="123">
        <f>IFERROR(IF($E$4+A47='ورود اطلاعات'!$B$8+محاسبات!$E$4,0,IF('ورود اطلاعات'!$B$9=0,IF('ورود اطلاعات'!$B$11="خیر",IF('ورود اطلاعات'!$D$20="دارد",IF('ورود اطلاعات'!$D$21="بیمه گذار",IF(AND(E47&lt;18,E47&gt;60),0,(((G47+AZ47+BA47+BB47+BC47+BD47+BE47+BF47+BG47+BH47+BP47+BQ47+BR47+BI47)/K47)*VLOOKUP(E47,'life table -مفروضات و نرخ ها'!AF:AG,2,0)*(1+'ورود اطلاعات'!$D$24+'ورود اطلاعات'!$D$23))),0),0),0),0)),0)</f>
        <v>0</v>
      </c>
      <c r="BM47" s="123">
        <f>IFERROR(IF($B$4+A47='ورود اطلاعات'!$B$8+$B$4,0,IF('ورود اطلاعات'!$B$9=0,IF('ورود اطلاعات'!$B$11="خیر",IF('ورود اطلاعات'!$D$20="دارد",IF('ورود اطلاعات'!$D$21="بیمه شده اصلی",IF(AND(B47&lt;18,B47&gt;60),0,(((G47+AZ47+BA47+BB47+BC47+BD47+BE47+BF47+BG47+BH47+BP47+BQ47+BR47+BI47)/K47)*VLOOKUP(B47,'life table -مفروضات و نرخ ها'!AF:AG,2,0)*(1+'ورود اطلاعات'!$D$22+'ورود اطلاعات'!$D$5))),0),0),0),0)),0)</f>
        <v>0</v>
      </c>
      <c r="BN47" s="123">
        <f>IFERROR(IF($E$4+A47='ورود اطلاعات'!$B$8+$E$4,0,IF('ورود اطلاعات'!$B$9=1,IF('ورود اطلاعات'!$B$11="خیر",IF('ورود اطلاعات'!$D$20="دارد",IF('ورود اطلاعات'!$D$21="بیمه گذار",IF(AND(E47&lt;18,E47&gt;60),0,((G47/K47)*VLOOKUP(E47,'life table -مفروضات و نرخ ها'!AF:AG,2,0)*(1+'ورود اطلاعات'!$D$24+'ورود اطلاعات'!$D$23))),0),0),0))),0)</f>
        <v>0</v>
      </c>
      <c r="BO47" s="123">
        <f>IFERROR(IF($B$4+A47='ورود اطلاعات'!$B$8+$B$4,0,IF('ورود اطلاعات'!$B$9=1,IF('ورود اطلاعات'!$B$11="خیر",IF('ورود اطلاعات'!$D$20="دارد",IF('ورود اطلاعات'!$D$21="بیمه شده اصلی",IF(AND(B47&lt;18,B47&gt;60),0,((G47/K47)*VLOOKUP(B47,'life table -مفروضات و نرخ ها'!AF:AG,2,0)*(1+'ورود اطلاعات'!$D$22+'ورود اطلاعات'!$D$5))),0),0),0),0)),0)</f>
        <v>0</v>
      </c>
      <c r="BP47" s="123">
        <f>IFERROR(IF('ورود اطلاعات'!$D$16=5,(VLOOKUP(محاسبات!B47,'life table -مفروضات و نرخ ها'!AC:AD,2,0)*محاسبات!AC47)/1000000,(VLOOKUP(محاسبات!B47,'life table -مفروضات و نرخ ها'!AC:AE,3,0)*محاسبات!AC47)/1000000)*(1+'ورود اطلاعات'!$D$5),0)</f>
        <v>0</v>
      </c>
      <c r="BQ47" s="123">
        <f>IFERROR(IF('ورود اطلاعات'!$F$16=5,(VLOOKUP(C47,'life table -مفروضات و نرخ ها'!AC:AD,2,0)*AD47)/1000000,(VLOOKUP(C47,'life table -مفروضات و نرخ ها'!AC:AE,3,0)*محاسبات!AD47)/1000000)*(1+'ورود اطلاعات'!$F$5),0)</f>
        <v>0</v>
      </c>
      <c r="BR47" s="123">
        <f>IFERROR(IF('ورود اطلاعات'!$H$16=5,(VLOOKUP(D47,'life table -مفروضات و نرخ ها'!AC:AD,2,0)*AE47)/1000000,(VLOOKUP(D47,'life table -مفروضات و نرخ ها'!AC:AE,3,0)*AE47)/1000000)*(1+'ورود اطلاعات'!$H$5),0)</f>
        <v>0</v>
      </c>
      <c r="BS47" s="123" t="b">
        <f>IF(A47&lt;&gt;"",IF('ورود اطلاعات'!$B$9=1,IF('ورود اطلاعات'!$B$11="بلی",IF(AND(18&lt;=B47,B47&lt;=60),AG47*(VLOOKUP('life table -مفروضات و نرخ ها'!$O$3+A46,'life table -مفروضات و نرخ ها'!$A$3:$D$103,4,0))*(1+'ورود اطلاعات'!$D$5),0),0),0))</f>
        <v>0</v>
      </c>
      <c r="BT47" s="123" t="b">
        <f>IFERROR(IF(A47&lt;&gt;"",IF('ورود اطلاعات'!$B$9=1,IF('ورود اطلاعات'!$B$11="خیر",IF('ورود اطلاعات'!$D$21="بیمه شده اصلی",(محاسبات!AF47*VLOOKUP(محاسبات!B47,'life table -مفروضات و نرخ ها'!A:D,4,0)*(1+'ورود اطلاعات'!$D$5)),IF('ورود اطلاعات'!$D$21="بیمه گذار",(محاسبات!AF47*VLOOKUP(محاسبات!E47,'life table -مفروضات و نرخ ها'!A:D,4,0)*(1+'ورود اطلاعات'!$D$23)),0))))),0)</f>
        <v>0</v>
      </c>
      <c r="BU47" s="123" t="b">
        <f>IFERROR(IF(A47&lt;&gt;"",IF('ورود اطلاعات'!$B$9=0,IF('ورود اطلاعات'!$B$11="خیر",IF('ورود اطلاعات'!$D$21="بیمه شده اصلی",(محاسبات!AH47*VLOOKUP(محاسبات!B47,'life table -مفروضات و نرخ ها'!A:D,4,0)*(1+'ورود اطلاعات'!$D$5)),IF('ورود اطلاعات'!$D$21="بیمه گذار",(محاسبات!AH47*VLOOKUP(محاسبات!E47,'life table -مفروضات و نرخ ها'!A:D,4,0)*(1+'ورود اطلاعات'!$D$23)),0))))),0)</f>
        <v>0</v>
      </c>
      <c r="BV47" s="123" t="b">
        <f>IF(A47&lt;&gt;"",IF('ورود اطلاعات'!$B$9=0,IF('ورود اطلاعات'!$B$11="بلی",IF(AND(18&lt;=B47,B47&lt;=60),AI47*(VLOOKUP('life table -مفروضات و نرخ ها'!$O$3+A46,'life table -مفروضات و نرخ ها'!$A$3:$D$103,4,0))*(1+'ورود اطلاعات'!$D$5),0),0),0))</f>
        <v>0</v>
      </c>
      <c r="BW47" s="123" t="str">
        <f>IFERROR(IF(A47&lt;&gt;"",'life table -مفروضات و نرخ ها'!$Q$11*BK47,""),0)</f>
        <v/>
      </c>
      <c r="BX47" s="123" t="str">
        <f>IFERROR(IF(A47&lt;&gt;"",'life table -مفروضات و نرخ ها'!$Q$11*(BO47+BN47),""),0)</f>
        <v/>
      </c>
      <c r="BY47" s="123">
        <f>IFERROR(IF(A47&lt;&gt;"",BJ47*'life table -مفروضات و نرخ ها'!$Q$11,0),"")</f>
        <v>0</v>
      </c>
      <c r="BZ47" s="123">
        <f>IFERROR(IF(A47&lt;&gt;"",(BM47+BL47)*'life table -مفروضات و نرخ ها'!$Q$11,0),0)</f>
        <v>0</v>
      </c>
      <c r="CA47" s="123">
        <f>IF(A47&lt;&gt;"",AZ47+BC47+BF47+BJ47+BK47+BL47+BM47+BN47+BO47+BP47+BS47+BT47+BU47+BV47+BW47+BX47+BY47+BZ47+'ورود اطلاعات'!$D$22*(محاسبات!T47*'life table -مفروضات و نرخ ها'!$Y$3+محاسبات!W47*'life table -مفروضات و نرخ ها'!$Z$3+محاسبات!Z47*'life table -مفروضات و نرخ ها'!$AA$3),0)</f>
        <v>0</v>
      </c>
      <c r="CB47" s="123">
        <f>IF(A47&lt;&gt;"",BA47+BD47+BG47+BQ47+'ورود اطلاعات'!$F$17*(محاسبات!U47*'life table -مفروضات و نرخ ها'!$Y$3+محاسبات!X47*'life table -مفروضات و نرخ ها'!$Z$3+محاسبات!AA47*'life table -مفروضات و نرخ ها'!$AA$3),0)</f>
        <v>0</v>
      </c>
      <c r="CC47" s="123" t="str">
        <f>IF(A47&lt;&gt;"",BB47+BE47+BH47+BR47+'ورود اطلاعات'!$H$17*(محاسبات!V47*'life table -مفروضات و نرخ ها'!$Y$3+محاسبات!Y47*'life table -مفروضات و نرخ ها'!$Z$3+محاسبات!AB47*'life table -مفروضات و نرخ ها'!$AA$3),"")</f>
        <v/>
      </c>
      <c r="CD47" s="123" t="str">
        <f>IF(B47&lt;&gt;"",'life table -مفروضات و نرخ ها'!$Q$8*(N47+P47+O47+AQ47+AR47+AS47+AT47+AW47+AX47+AY47+AZ47+BA47+BL47+BN47+BO47+BB47+BC47+BD47+BE47+BF47+BG47+BH47+BP47+BQ47+BR47+BJ47+BK47+BM47+BS47+BT47+BU47+BV47+BW47+BX47+BY47+BZ47+AU47),"")</f>
        <v/>
      </c>
      <c r="CE47" s="123" t="str">
        <f>IF(B47&lt;&gt;"",'life table -مفروضات و نرخ ها'!$Q$9*(N47+P47+O47+AQ47+AR47+AS47+AT47+AW47+AX47+AY47+AZ47+BA47+BL47+BN47+BO47+BB47+BC47+BD47+BE47+BF47+BG47+BH47+BP47+BQ47+BR47+BJ47+BK47+BM47+BS47+BT47+BU47+BV47+BW47+BX47+BY47+BZ47+AU47),"")</f>
        <v/>
      </c>
      <c r="CF47" s="123" t="str">
        <f>IF(A47&lt;&gt;"",(CF46*(1+L47)+(I47/'life table -مفروضات و نرخ ها'!$M$5)*L47*((1+L47)^(1/'life table -مفروضات و نرخ ها'!$M$5))/(((1+L47)^(1/'life table -مفروضات و نرخ ها'!$M$5))-1)),"")</f>
        <v/>
      </c>
      <c r="CG47" s="123" t="str">
        <f t="shared" si="24"/>
        <v/>
      </c>
      <c r="CH47" s="123" t="str">
        <f t="shared" si="23"/>
        <v/>
      </c>
      <c r="CI47" s="123" t="str">
        <f t="shared" si="12"/>
        <v/>
      </c>
      <c r="CJ47" s="123" t="str">
        <f t="shared" si="19"/>
        <v/>
      </c>
      <c r="CK47" s="121">
        <f>'ورود اطلاعات'!$D$19*محاسبات!G46</f>
        <v>0</v>
      </c>
      <c r="CL47" s="126">
        <f t="shared" si="20"/>
        <v>0</v>
      </c>
      <c r="CM47" s="123" t="str">
        <f>IF(A47&lt;&gt;"",(CM46*(1+$CO$1)+(I47/'life table -مفروضات و نرخ ها'!$M$5)*$CO$1*((1+$CO$1)^(1/'life table -مفروضات و نرخ ها'!$M$5))/(((1+$CO$1)^(1/'life table -مفروضات و نرخ ها'!$M$5))-1)),"")</f>
        <v/>
      </c>
      <c r="CN47" s="123" t="str">
        <f t="shared" si="9"/>
        <v/>
      </c>
    </row>
    <row r="48" spans="1:92" ht="19.5" x14ac:dyDescent="0.25">
      <c r="A48" s="95" t="str">
        <f t="shared" si="10"/>
        <v/>
      </c>
      <c r="B48" s="122" t="str">
        <f>IFERROR(IF(A47+$B$4&gt;81,"",IF($B$4+'life table -مفروضات و نرخ ها'!A47&lt;$B$4+'life table -مفروضات و نرخ ها'!$I$5,$B$4+'life table -مفروضات و نرخ ها'!A47,"")),"")</f>
        <v/>
      </c>
      <c r="C48" s="122" t="str">
        <f>IFERROR(IF(B48&lt;&gt;"",IF(A47+$C$4&gt;81,"",IF($C$4+'life table -مفروضات و نرخ ها'!A47&lt;$C$4+'life table -مفروضات و نرخ ها'!$I$5,$C$4+'life table -مفروضات و نرخ ها'!A47,"")),""),"")</f>
        <v/>
      </c>
      <c r="D48" s="122" t="str">
        <f>IFERROR(IF(B48&lt;&gt;"",IF(A47+$D$4&gt;81,"",IF($D$4+'life table -مفروضات و نرخ ها'!A47&lt;$D$4+'life table -مفروضات و نرخ ها'!$I$5,$D$4+'life table -مفروضات و نرخ ها'!A47,"")),""),"")</f>
        <v/>
      </c>
      <c r="E48" s="122" t="str">
        <f>IF(B48&lt;&gt;"",IF('life table -مفروضات و نرخ ها'!$K$4&lt;&gt; 0,IF($E$4+'life table -مفروضات و نرخ ها'!A47&lt;$E$4+'life table -مفروضات و نرخ ها'!$I$5,$E$4+'life table -مفروضات و نرخ ها'!A47,"")),"")</f>
        <v/>
      </c>
      <c r="G48" s="123">
        <f>IF(A48&lt;&gt;"",IF('life table -مفروضات و نرخ ها'!$I$7&lt;&gt; "يكجا",G47*(1+'life table -مفروضات و نرخ ها'!$I$4),0),0)</f>
        <v>0</v>
      </c>
      <c r="H48" s="123">
        <f>IFERROR(IF(A48&lt;&gt;"",IF('life table -مفروضات و نرخ ها'!$O$11=1,(G48/K48)-(CA48+CB48+CC48),(G48/K48)),0),0)</f>
        <v>0</v>
      </c>
      <c r="I48" s="123" t="str">
        <f t="shared" si="15"/>
        <v/>
      </c>
      <c r="J48" s="123" t="str">
        <f>IF(A48&lt;&gt;"",IF(A48=1,'life table -مفروضات و نرخ ها'!$M$6,0),"")</f>
        <v/>
      </c>
      <c r="K48" s="124">
        <v>1</v>
      </c>
      <c r="L48" s="124" t="str">
        <f t="shared" si="13"/>
        <v/>
      </c>
      <c r="M48" s="124">
        <f t="shared" si="6"/>
        <v>0.28649999999999998</v>
      </c>
      <c r="N48" s="123">
        <f>IF(B48&lt;&gt;"",S48*(VLOOKUP('life table -مفروضات و نرخ ها'!$O$3+A47,'life table -مفروضات و نرخ ها'!$A$3:$D$103,4)*(1/(1+L48)^0.5)),0)</f>
        <v>0</v>
      </c>
      <c r="O48" s="123">
        <f>IFERROR(IF(C48&lt;&gt;"",R48*(VLOOKUP('life table -مفروضات و نرخ ها'!$S$3+A47,'life table -مفروضات و نرخ ها'!$A$3:$D$103,4)*(1/(1+L48)^0.5)),0),"")</f>
        <v>0</v>
      </c>
      <c r="P48" s="123">
        <f>IFERROR(IF(D48&lt;&gt;"",Q48*(VLOOKUP('life table -مفروضات و نرخ ها'!$S$4+A47,'life table -مفروضات و نرخ ها'!$A$3:$D$103,4)*(1/(1+L48)^0.5)),0),"")</f>
        <v>0</v>
      </c>
      <c r="Q48" s="123">
        <f>IF(D48&lt;&gt;"",IF((Q47*(1+'life table -مفروضات و نرخ ها'!$M$4))&gt;='life table -مفروضات و نرخ ها'!$I$10,'life table -مفروضات و نرخ ها'!$I$10,(Q47*(1+'life table -مفروضات و نرخ ها'!$M$4))),0)</f>
        <v>0</v>
      </c>
      <c r="R48" s="123">
        <f>IF(C48&lt;&gt;"",IF((R47*(1+'life table -مفروضات و نرخ ها'!$M$4))&gt;='life table -مفروضات و نرخ ها'!$I$10,'life table -مفروضات و نرخ ها'!$I$10,(R47*(1+'life table -مفروضات و نرخ ها'!$M$4))),0)</f>
        <v>0</v>
      </c>
      <c r="S48" s="123">
        <f>IF(A48&lt;&gt;"",IF((S47*(1+'life table -مفروضات و نرخ ها'!$M$4))&gt;='life table -مفروضات و نرخ ها'!$I$10,'life table -مفروضات و نرخ ها'!$I$10,(S47*(1+'life table -مفروضات و نرخ ها'!$M$4))),0)</f>
        <v>0</v>
      </c>
      <c r="T48" s="123">
        <f>IF(A48&lt;&gt;"",IF(S48*'ورود اطلاعات'!$D$7&lt;='life table -مفروضات و نرخ ها'!$M$10,S48*'ورود اطلاعات'!$D$7,'life table -مفروضات و نرخ ها'!$M$10),0)</f>
        <v>0</v>
      </c>
      <c r="U48" s="123">
        <f>IF(A48&lt;&gt;"",IF(R48*'ورود اطلاعات'!$F$7&lt;='life table -مفروضات و نرخ ها'!$M$10,R48*'ورود اطلاعات'!$F$7,'life table -مفروضات و نرخ ها'!$M$10),0)</f>
        <v>0</v>
      </c>
      <c r="V48" s="123">
        <f>IF(A48&lt;&gt;"",IF(Q48*'ورود اطلاعات'!$H$7&lt;='life table -مفروضات و نرخ ها'!$M$10,Q48*'ورود اطلاعات'!$H$7,'life table -مفروضات و نرخ ها'!$M$10),0)</f>
        <v>0</v>
      </c>
      <c r="W48" s="123" t="str">
        <f>IF(A48&lt;&gt;"",IF(W47*(1+'life table -مفروضات و نرخ ها'!$M$4)&lt;'life table -مفروضات و نرخ ها'!$I$11,W47*(1+'life table -مفروضات و نرخ ها'!$M$4),'life table -مفروضات و نرخ ها'!$I$11),"")</f>
        <v/>
      </c>
      <c r="X48" s="123">
        <f>IF(C48&lt;&gt;"",IF(X47*(1+'life table -مفروضات و نرخ ها'!$M$4)&lt;'life table -مفروضات و نرخ ها'!$I$11,X47*(1+'life table -مفروضات و نرخ ها'!$M$4),'life table -مفروضات و نرخ ها'!$I$11),0)</f>
        <v>0</v>
      </c>
      <c r="Y48" s="123">
        <f>IF(D48&lt;&gt;"",IF(Y47*(1+'life table -مفروضات و نرخ ها'!$M$4)&lt;'life table -مفروضات و نرخ ها'!$I$11,Y47*(1+'life table -مفروضات و نرخ ها'!$M$4),'life table -مفروضات و نرخ ها'!$I$11),0)</f>
        <v>0</v>
      </c>
      <c r="Z48" s="123">
        <f>IF(A48&lt;&gt;"",IF(Z47*(1+'life table -مفروضات و نرخ ها'!$M$4)&lt;'life table -مفروضات و نرخ ها'!$M$11,Z47*(1+'life table -مفروضات و نرخ ها'!$M$4),'life table -مفروضات و نرخ ها'!$M$11),0)</f>
        <v>0</v>
      </c>
      <c r="AA48" s="123">
        <f>IF(C48&lt;&gt;"",IF(AA47*(1+'life table -مفروضات و نرخ ها'!$M$4)&lt;'life table -مفروضات و نرخ ها'!$M$11,AA47*(1+'life table -مفروضات و نرخ ها'!$M$4),'life table -مفروضات و نرخ ها'!$M$11),0)</f>
        <v>0</v>
      </c>
      <c r="AB48" s="123">
        <f>IF(D48&lt;&gt;"",IF(AB47*(1+'life table -مفروضات و نرخ ها'!$M$4)&lt;'life table -مفروضات و نرخ ها'!$M$11,AB47*(1+'life table -مفروضات و نرخ ها'!$M$4),'life table -مفروضات و نرخ ها'!$M$11),0)</f>
        <v>0</v>
      </c>
      <c r="AC48" s="123">
        <f>IF(B48&gt;60,0,IF('ورود اطلاعات'!$D$14="ندارد",0,MIN(S48*'ورود اطلاعات'!$D$14,'life table -مفروضات و نرخ ها'!$O$10)))</f>
        <v>0</v>
      </c>
      <c r="AD48" s="123">
        <f>IF(C48&gt;60,0,IF('ورود اطلاعات'!$F$14="ندارد",0,MIN(R48*'ورود اطلاعات'!$F$14,'life table -مفروضات و نرخ ها'!$O$10)))</f>
        <v>0</v>
      </c>
      <c r="AE48" s="123">
        <f>IF(D48&gt;60,0,IF('ورود اطلاعات'!$H$14="ندارد",0,MIN(Q48*'ورود اطلاعات'!$H$14,'life table -مفروضات و نرخ ها'!$O$10)))</f>
        <v>0</v>
      </c>
      <c r="AF48" s="123">
        <f>IFERROR(IF(A48&lt;&gt;"",IF(AND('ورود اطلاعات'!$D$21="بیمه گذار",18&lt;=E48,E48&lt;=60),(AF47*AN47-AK47),IF(AND('ورود اطلاعات'!$D$21="بیمه شده اصلی",18&lt;=B48,B48&lt;=60),(AF47*AN47-AK47),0)),0),0)</f>
        <v>0</v>
      </c>
      <c r="AG48" s="123">
        <f t="shared" si="21"/>
        <v>0</v>
      </c>
      <c r="AH48" s="123">
        <f>IF(A48&lt;&gt;"",IF(AND('ورود اطلاعات'!$D$21="بیمه گذار",18&lt;=E48,E48&lt;=60),(AH47*AN47-AJ47),IF(AND('ورود اطلاعات'!$D$21="بیمه شده اصلی",18&lt;=B48,B48&lt;=60),(AH47*AN47-AJ47),0)),0)</f>
        <v>0</v>
      </c>
      <c r="AI48" s="123">
        <f t="shared" si="22"/>
        <v>0</v>
      </c>
      <c r="AJ48" s="123">
        <f>IFERROR(IF(A48&lt;&gt;"",IF('life table -مفروضات و نرخ ها'!$O$6="دارد",IF('life table -مفروضات و نرخ ها'!$O$11=0,IF(AND('life table -مفروضات و نرخ ها'!$K$5="خیر",'ورود اطلاعات'!$D$21="بیمه گذار"),(G49+AZ49+BA49+BB49+BC49+BD49+BE49+BF49+BG49+BH49+BI49+BP49+BQ49+BR49),IF(AND('life table -مفروضات و نرخ ها'!$K$5="خیر",'ورود اطلاعات'!$D$21="بیمه شده اصلی"),(G49+CB49+CC49),0)),0),0),0),0)</f>
        <v>0</v>
      </c>
      <c r="AK48" s="123">
        <f>IF(A48&lt;&gt;"",IF('life table -مفروضات و نرخ ها'!$O$6="دارد",IF('ورود اطلاعات'!$B$9=1,IF('ورود اطلاعات'!$B$11="خیر",G49,0),0),0),0)</f>
        <v>0</v>
      </c>
      <c r="AL48" s="123">
        <f>IF(A48&lt;&gt;"",IF('life table -مفروضات و نرخ ها'!$O$6="دارد",IF('life table -مفروضات و نرخ ها'!$O$11=1,IF('life table -مفروضات و نرخ ها'!$K$5="بلی",G49,0),0),0),0)</f>
        <v>0</v>
      </c>
      <c r="AM48" s="123" t="str">
        <f>IFERROR(IF(A48&lt;&gt;"",IF('life table -مفروضات و نرخ ها'!$O$6="دارد",IF('life table -مفروضات و نرخ ها'!$O$11=0,IF('life table -مفروضات و نرخ ها'!$K$5="بلی",(G49+CB49+CC49),0),0),0),""),0)</f>
        <v/>
      </c>
      <c r="AN48" s="124" t="str">
        <f t="shared" si="16"/>
        <v/>
      </c>
      <c r="AO48" s="124" t="str">
        <f t="shared" si="17"/>
        <v/>
      </c>
      <c r="AP48" s="124" t="str">
        <f>IF(A48&lt;&gt;"",PRODUCT($AO$4:AO48),"")</f>
        <v/>
      </c>
      <c r="AQ48" s="123">
        <f>کارمزد!N48</f>
        <v>0</v>
      </c>
      <c r="AR48" s="123">
        <f>IF(A48&lt;6,('life table -مفروضات و نرخ ها'!$Q$4/5)*$S$4,0)</f>
        <v>0</v>
      </c>
      <c r="AS48" s="123" t="str">
        <f>IFERROR(IF(A48&lt;&gt;"",'life table -مفروضات و نرخ ها'!$Q$6*H48,""),"")</f>
        <v/>
      </c>
      <c r="AT48" s="123" t="str">
        <f>IF(A48&lt;&gt;"",'life table -مفروضات و نرخ ها'!$Q$7*H48,"")</f>
        <v/>
      </c>
      <c r="AU48" s="123">
        <f t="shared" si="18"/>
        <v>0</v>
      </c>
      <c r="AV48" s="125">
        <f>IF(A48&lt;&gt;"",(('life table -مفروضات و نرخ ها'!$M$5*(((AN48)^(1/'life table -مفروضات و نرخ ها'!$M$5))-1))/((1-AO48)*((AN48)^(1/'life table -مفروضات و نرخ ها'!$M$5)))-1),0)</f>
        <v>0</v>
      </c>
      <c r="AW48" s="123" t="str">
        <f>IF(A48&lt;&gt;"",N48*'life table -مفروضات و نرخ ها'!$O$4,"")</f>
        <v/>
      </c>
      <c r="AX48" s="123" t="str">
        <f>IF(A48&lt;&gt;"",O48*'life table -مفروضات و نرخ ها'!$U$3,"")</f>
        <v/>
      </c>
      <c r="AY48" s="123" t="str">
        <f>IF(A48&lt;&gt;"",P48*'life table -مفروضات و نرخ ها'!$U$4,"")</f>
        <v/>
      </c>
      <c r="AZ48" s="123" t="str">
        <f>IFERROR(IF(A48&lt;&gt;"",IF('life table -مفروضات و نرخ ها'!$O$8=1,('life table -مفروضات و نرخ ها'!$Y$3*T48),IF('life table -مفروضات و نرخ ها'!$O$8=2,('life table -مفروضات و نرخ ها'!$Y$4*T48),IF('life table -مفروضات و نرخ ها'!$O$8=3,('life table -مفروضات و نرخ ها'!$Y$5*T48),IF('life table -مفروضات و نرخ ها'!$O$8=4,('life table -مفروضات و نرخ ها'!$Y$6*T48),('life table -مفروضات و نرخ ها'!$Y$7*T48))))),""),"")</f>
        <v/>
      </c>
      <c r="BA48" s="123" t="str">
        <f>IFERROR(IF(A48&lt;&gt;"",IF('life table -مفروضات و نرخ ها'!$S$10=1,('life table -مفروضات و نرخ ها'!$Y$3*U48),IF('life table -مفروضات و نرخ ها'!$S$10=2,('life table -مفروضات و نرخ ها'!$Y$4*U48),IF('life table -مفروضات و نرخ ها'!$S$10=3,('life table -مفروضات و نرخ ها'!$Y$5*U48),IF('life table -مفروضات و نرخ ها'!$S$10=4,('life table -مفروضات و نرخ ها'!$Y$6*U48),('life table -مفروضات و نرخ ها'!$Y$7*U48))))),""),"")</f>
        <v/>
      </c>
      <c r="BB48" s="123" t="str">
        <f>IFERROR(IF(A48&lt;&gt;"",IF('life table -مفروضات و نرخ ها'!$S$11=1,('life table -مفروضات و نرخ ها'!$Y$3*V48),IF('life table -مفروضات و نرخ ها'!$S$11=2,('life table -مفروضات و نرخ ها'!$Y$4*V48),IF('life table -مفروضات و نرخ ها'!$S$11=3,('life table -مفروضات و نرخ ها'!$Y$5*V48),IF('life table -مفروضات و نرخ ها'!$S$11=4,('life table -مفروضات و نرخ ها'!$Y$6*V48),('life table -مفروضات و نرخ ها'!$Y$7*V48))))),""),"")</f>
        <v/>
      </c>
      <c r="BC48" s="123" t="str">
        <f>IFERROR(IF(A48&lt;&gt;"",IF('life table -مفروضات و نرخ ها'!$O$8=1,('life table -مفروضات و نرخ ها'!$Z$3*W48),IF('life table -مفروضات و نرخ ها'!$O$8=2,('life table -مفروضات و نرخ ها'!$Z$4*W48),IF('life table -مفروضات و نرخ ها'!$O$8=3,('life table -مفروضات و نرخ ها'!$Z$5*W48),IF('life table -مفروضات و نرخ ها'!$O$8=4,('life table -مفروضات و نرخ ها'!$Z$6*W48),('life table -مفروضات و نرخ ها'!$Z$7*W48))))),""),"")</f>
        <v/>
      </c>
      <c r="BD48" s="123" t="str">
        <f>IFERROR(IF(A48&lt;&gt;"",IF('life table -مفروضات و نرخ ها'!$S$10=1,('life table -مفروضات و نرخ ها'!$Z$3*X48),IF('life table -مفروضات و نرخ ها'!$S$10=2,('life table -مفروضات و نرخ ها'!$Z$4*X48),IF('life table -مفروضات و نرخ ها'!$S$10=3,('life table -مفروضات و نرخ ها'!$Z$5*X48),IF('life table -مفروضات و نرخ ها'!$S$10=4,('life table -مفروضات و نرخ ها'!$Z$6*X48),('life table -مفروضات و نرخ ها'!$Z$7*X48))))),""),"")</f>
        <v/>
      </c>
      <c r="BE48" s="123" t="str">
        <f>IFERROR(IF(A48&lt;&gt;"",IF('life table -مفروضات و نرخ ها'!$S$11=1,('life table -مفروضات و نرخ ها'!$Z$3*Y48),IF('life table -مفروضات و نرخ ها'!$S$11=2,('life table -مفروضات و نرخ ها'!$Z$4*Y48),IF('life table -مفروضات و نرخ ها'!$S$11=3,('life table -مفروضات و نرخ ها'!$Z$5*Y48),IF('life table -مفروضات و نرخ ها'!$S$11=4,('life table -مفروضات و نرخ ها'!$Z$6*Y48),('life table -مفروضات و نرخ ها'!$Z$7*Y48))))),""),"")</f>
        <v/>
      </c>
      <c r="BF48" s="123" t="str">
        <f>IFERROR(IF(A48&lt;&gt;"",IF('life table -مفروضات و نرخ ها'!$O$8=1,('life table -مفروضات و نرخ ها'!$AA$3*Z48),IF('life table -مفروضات و نرخ ها'!$O$8=2,('life table -مفروضات و نرخ ها'!$AA$4*Z48),IF('life table -مفروضات و نرخ ها'!$O$8=3,('life table -مفروضات و نرخ ها'!$AA$5*Z48),IF('life table -مفروضات و نرخ ها'!$O$8=4,('life table -مفروضات و نرخ ها'!$AA$6*Z48),('life table -مفروضات و نرخ ها'!$AA$7*Z48))))),""),"")</f>
        <v/>
      </c>
      <c r="BG48" s="123" t="str">
        <f>IFERROR(IF(A48&lt;&gt;"",IF('life table -مفروضات و نرخ ها'!$S$10=1,('life table -مفروضات و نرخ ها'!$AA$3*AA48),IF('life table -مفروضات و نرخ ها'!$S$10=2,('life table -مفروضات و نرخ ها'!$AA$4*AA48),IF('life table -مفروضات و نرخ ها'!$S$10=3,('life table -مفروضات و نرخ ها'!$AA$5*AA48),IF('life table -مفروضات و نرخ ها'!$S$10=4,('life table -مفروضات و نرخ ها'!$AA$6*AA48),('life table -مفروضات و نرخ ها'!$AA$7*AA48))))),""),"")</f>
        <v/>
      </c>
      <c r="BH48" s="123" t="str">
        <f>IFERROR(IF(B48&lt;&gt;"",IF('life table -مفروضات و نرخ ها'!$S$11=1,('life table -مفروضات و نرخ ها'!$AA$3*AB48),IF('life table -مفروضات و نرخ ها'!$S$11=2,('life table -مفروضات و نرخ ها'!$AA$4*AB48),IF('life table -مفروضات و نرخ ها'!$S$11=3,('life table -مفروضات و نرخ ها'!$AA$5*AB48),IF('life table -مفروضات و نرخ ها'!$S$11=4,('life table -مفروضات و نرخ ها'!$AA$6*AB48),('life table -مفروضات و نرخ ها'!$AA$7*AB48))))),""),"")</f>
        <v/>
      </c>
      <c r="BI48" s="123" t="str">
        <f>IF(A48&lt;&gt;"",(T48*'life table -مفروضات و نرخ ها'!$Y$3+W48*'life table -مفروضات و نرخ ها'!$Z$3+Z48*'life table -مفروضات و نرخ ها'!$AA$3)*'ورود اطلاعات'!$D$22+(U48*'life table -مفروضات و نرخ ها'!$Y$3+X48*'life table -مفروضات و نرخ ها'!$Z$3+AA48*'life table -مفروضات و نرخ ها'!$AA$3)*'ورود اطلاعات'!$F$17+(V48*'life table -مفروضات و نرخ ها'!$Y$3+Y48*'life table -مفروضات و نرخ ها'!$Z$3+AB48*'life table -مفروضات و نرخ ها'!$AA$3)*('ورود اطلاعات'!$H$17),"")</f>
        <v/>
      </c>
      <c r="BJ48" s="123">
        <f>IFERROR(IF($B$4+A48='ورود اطلاعات'!$B$8+محاسبات!$B$4,0,IF('ورود اطلاعات'!$B$11="بلی",IF(AND(B48&lt;18,B48&gt;60),0,IF(AND('ورود اطلاعات'!$D$20="دارد",'ورود اطلاعات'!$B$9=0),(G48+AZ48+BA48+BB48+BC48+BD48+BE48+BF48+BG48+BH48+BP48+BQ48+BR48+BI48)/K48)*VLOOKUP(B48,'life table -مفروضات و نرخ ها'!AF:AG,2,0))*(1+'ورود اطلاعات'!$D$22+'ورود اطلاعات'!$D$5),0)),0)</f>
        <v>0</v>
      </c>
      <c r="BK48" s="123">
        <f>IFERROR(IF($B$4+A48='ورود اطلاعات'!$B$8+محاسبات!$B$4,0,IF('ورود اطلاعات'!$B$11="بلی",IF(AND(B48&lt;18,B48&gt;60),0,IF(AND('ورود اطلاعات'!$D$20="دارد",'ورود اطلاعات'!$B$9=1),(G48)/K48)*VLOOKUP(B48,'life table -مفروضات و نرخ ها'!AF:AG,2,0))*(1+'ورود اطلاعات'!$D$22+'ورود اطلاعات'!$D$5),0)),0)</f>
        <v>0</v>
      </c>
      <c r="BL48" s="123">
        <f>IFERROR(IF($E$4+A48='ورود اطلاعات'!$B$8+محاسبات!$E$4,0,IF('ورود اطلاعات'!$B$9=0,IF('ورود اطلاعات'!$B$11="خیر",IF('ورود اطلاعات'!$D$20="دارد",IF('ورود اطلاعات'!$D$21="بیمه گذار",IF(AND(E48&lt;18,E48&gt;60),0,(((G48+AZ48+BA48+BB48+BC48+BD48+BE48+BF48+BG48+BH48+BP48+BQ48+BR48+BI48)/K48)*VLOOKUP(E48,'life table -مفروضات و نرخ ها'!AF:AG,2,0)*(1+'ورود اطلاعات'!$D$24+'ورود اطلاعات'!$D$23))),0),0),0),0)),0)</f>
        <v>0</v>
      </c>
      <c r="BM48" s="123">
        <f>IFERROR(IF($B$4+A48='ورود اطلاعات'!$B$8+$B$4,0,IF('ورود اطلاعات'!$B$9=0,IF('ورود اطلاعات'!$B$11="خیر",IF('ورود اطلاعات'!$D$20="دارد",IF('ورود اطلاعات'!$D$21="بیمه شده اصلی",IF(AND(B48&lt;18,B48&gt;60),0,(((G48+AZ48+BA48+BB48+BC48+BD48+BE48+BF48+BG48+BH48+BP48+BQ48+BR48+BI48)/K48)*VLOOKUP(B48,'life table -مفروضات و نرخ ها'!AF:AG,2,0)*(1+'ورود اطلاعات'!$D$22+'ورود اطلاعات'!$D$5))),0),0),0),0)),0)</f>
        <v>0</v>
      </c>
      <c r="BN48" s="123">
        <f>IFERROR(IF($E$4+A48='ورود اطلاعات'!$B$8+$E$4,0,IF('ورود اطلاعات'!$B$9=1,IF('ورود اطلاعات'!$B$11="خیر",IF('ورود اطلاعات'!$D$20="دارد",IF('ورود اطلاعات'!$D$21="بیمه گذار",IF(AND(E48&lt;18,E48&gt;60),0,((G48/K48)*VLOOKUP(E48,'life table -مفروضات و نرخ ها'!AF:AG,2,0)*(1+'ورود اطلاعات'!$D$24+'ورود اطلاعات'!$D$23))),0),0),0))),0)</f>
        <v>0</v>
      </c>
      <c r="BO48" s="123">
        <f>IFERROR(IF($B$4+A48='ورود اطلاعات'!$B$8+$B$4,0,IF('ورود اطلاعات'!$B$9=1,IF('ورود اطلاعات'!$B$11="خیر",IF('ورود اطلاعات'!$D$20="دارد",IF('ورود اطلاعات'!$D$21="بیمه شده اصلی",IF(AND(B48&lt;18,B48&gt;60),0,((G48/K48)*VLOOKUP(B48,'life table -مفروضات و نرخ ها'!AF:AG,2,0)*(1+'ورود اطلاعات'!$D$22+'ورود اطلاعات'!$D$5))),0),0),0),0)),0)</f>
        <v>0</v>
      </c>
      <c r="BP48" s="123">
        <f>IFERROR(IF('ورود اطلاعات'!$D$16=5,(VLOOKUP(محاسبات!B48,'life table -مفروضات و نرخ ها'!AC:AD,2,0)*محاسبات!AC48)/1000000,(VLOOKUP(محاسبات!B48,'life table -مفروضات و نرخ ها'!AC:AE,3,0)*محاسبات!AC48)/1000000)*(1+'ورود اطلاعات'!$D$5),0)</f>
        <v>0</v>
      </c>
      <c r="BQ48" s="123">
        <f>IFERROR(IF('ورود اطلاعات'!$F$16=5,(VLOOKUP(C48,'life table -مفروضات و نرخ ها'!AC:AD,2,0)*AD48)/1000000,(VLOOKUP(C48,'life table -مفروضات و نرخ ها'!AC:AE,3,0)*محاسبات!AD48)/1000000)*(1+'ورود اطلاعات'!$F$5),0)</f>
        <v>0</v>
      </c>
      <c r="BR48" s="123">
        <f>IFERROR(IF('ورود اطلاعات'!$H$16=5,(VLOOKUP(D48,'life table -مفروضات و نرخ ها'!AC:AD,2,0)*AE48)/1000000,(VLOOKUP(D48,'life table -مفروضات و نرخ ها'!AC:AE,3,0)*AE48)/1000000)*(1+'ورود اطلاعات'!$H$5),0)</f>
        <v>0</v>
      </c>
      <c r="BS48" s="123" t="b">
        <f>IF(A48&lt;&gt;"",IF('ورود اطلاعات'!$B$9=1,IF('ورود اطلاعات'!$B$11="بلی",IF(AND(18&lt;=B48,B48&lt;=60),AG48*(VLOOKUP('life table -مفروضات و نرخ ها'!$O$3+A47,'life table -مفروضات و نرخ ها'!$A$3:$D$103,4,0))*(1+'ورود اطلاعات'!$D$5),0),0),0))</f>
        <v>0</v>
      </c>
      <c r="BT48" s="123" t="b">
        <f>IFERROR(IF(A48&lt;&gt;"",IF('ورود اطلاعات'!$B$9=1,IF('ورود اطلاعات'!$B$11="خیر",IF('ورود اطلاعات'!$D$21="بیمه شده اصلی",(محاسبات!AF48*VLOOKUP(محاسبات!B48,'life table -مفروضات و نرخ ها'!A:D,4,0)*(1+'ورود اطلاعات'!$D$5)),IF('ورود اطلاعات'!$D$21="بیمه گذار",(محاسبات!AF48*VLOOKUP(محاسبات!E48,'life table -مفروضات و نرخ ها'!A:D,4,0)*(1+'ورود اطلاعات'!$D$23)),0))))),0)</f>
        <v>0</v>
      </c>
      <c r="BU48" s="123" t="b">
        <f>IFERROR(IF(A48&lt;&gt;"",IF('ورود اطلاعات'!$B$9=0,IF('ورود اطلاعات'!$B$11="خیر",IF('ورود اطلاعات'!$D$21="بیمه شده اصلی",(محاسبات!AH48*VLOOKUP(محاسبات!B48,'life table -مفروضات و نرخ ها'!A:D,4,0)*(1+'ورود اطلاعات'!$D$5)),IF('ورود اطلاعات'!$D$21="بیمه گذار",(محاسبات!AH48*VLOOKUP(محاسبات!E48,'life table -مفروضات و نرخ ها'!A:D,4,0)*(1+'ورود اطلاعات'!$D$23)),0))))),0)</f>
        <v>0</v>
      </c>
      <c r="BV48" s="123" t="b">
        <f>IF(A48&lt;&gt;"",IF('ورود اطلاعات'!$B$9=0,IF('ورود اطلاعات'!$B$11="بلی",IF(AND(18&lt;=B48,B48&lt;=60),AI48*(VLOOKUP('life table -مفروضات و نرخ ها'!$O$3+A47,'life table -مفروضات و نرخ ها'!$A$3:$D$103,4,0))*(1+'ورود اطلاعات'!$D$5),0),0),0))</f>
        <v>0</v>
      </c>
      <c r="BW48" s="123" t="str">
        <f>IFERROR(IF(A48&lt;&gt;"",'life table -مفروضات و نرخ ها'!$Q$11*BK48,""),0)</f>
        <v/>
      </c>
      <c r="BX48" s="123" t="str">
        <f>IFERROR(IF(A48&lt;&gt;"",'life table -مفروضات و نرخ ها'!$Q$11*(BO48+BN48),""),0)</f>
        <v/>
      </c>
      <c r="BY48" s="123">
        <f>IFERROR(IF(A48&lt;&gt;"",BJ48*'life table -مفروضات و نرخ ها'!$Q$11,0),"")</f>
        <v>0</v>
      </c>
      <c r="BZ48" s="123">
        <f>IFERROR(IF(A48&lt;&gt;"",(BM48+BL48)*'life table -مفروضات و نرخ ها'!$Q$11,0),0)</f>
        <v>0</v>
      </c>
      <c r="CA48" s="123">
        <f>IF(A48&lt;&gt;"",AZ48+BC48+BF48+BJ48+BK48+BL48+BM48+BN48+BO48+BP48+BS48+BT48+BU48+BV48+BW48+BX48+BY48+BZ48+'ورود اطلاعات'!$D$22*(محاسبات!T48*'life table -مفروضات و نرخ ها'!$Y$3+محاسبات!W48*'life table -مفروضات و نرخ ها'!$Z$3+محاسبات!Z48*'life table -مفروضات و نرخ ها'!$AA$3),0)</f>
        <v>0</v>
      </c>
      <c r="CB48" s="123">
        <f>IF(A48&lt;&gt;"",BA48+BD48+BG48+BQ48+'ورود اطلاعات'!$F$17*(محاسبات!U48*'life table -مفروضات و نرخ ها'!$Y$3+محاسبات!X48*'life table -مفروضات و نرخ ها'!$Z$3+محاسبات!AA48*'life table -مفروضات و نرخ ها'!$AA$3),0)</f>
        <v>0</v>
      </c>
      <c r="CC48" s="123" t="str">
        <f>IF(A48&lt;&gt;"",BB48+BE48+BH48+BR48+'ورود اطلاعات'!$H$17*(محاسبات!V48*'life table -مفروضات و نرخ ها'!$Y$3+محاسبات!Y48*'life table -مفروضات و نرخ ها'!$Z$3+محاسبات!AB48*'life table -مفروضات و نرخ ها'!$AA$3),"")</f>
        <v/>
      </c>
      <c r="CD48" s="123" t="str">
        <f>IF(B48&lt;&gt;"",'life table -مفروضات و نرخ ها'!$Q$8*(N48+P48+O48+AQ48+AR48+AS48+AT48+AW48+AX48+AY48+AZ48+BA48+BL48+BN48+BO48+BB48+BC48+BD48+BE48+BF48+BG48+BH48+BP48+BQ48+BR48+BJ48+BK48+BM48+BS48+BT48+BU48+BV48+BW48+BX48+BY48+BZ48+AU48),"")</f>
        <v/>
      </c>
      <c r="CE48" s="123" t="str">
        <f>IF(B48&lt;&gt;"",'life table -مفروضات و نرخ ها'!$Q$9*(N48+P48+O48+AQ48+AR48+AS48+AT48+AW48+AX48+AY48+AZ48+BA48+BL48+BN48+BO48+BB48+BC48+BD48+BE48+BF48+BG48+BH48+BP48+BQ48+BR48+BJ48+BK48+BM48+BS48+BT48+BU48+BV48+BW48+BX48+BY48+BZ48+AU48),"")</f>
        <v/>
      </c>
      <c r="CF48" s="123" t="str">
        <f>IF(A48&lt;&gt;"",(CF47*(1+L48)+(I48/'life table -مفروضات و نرخ ها'!$M$5)*L48*((1+L48)^(1/'life table -مفروضات و نرخ ها'!$M$5))/(((1+L48)^(1/'life table -مفروضات و نرخ ها'!$M$5))-1)),"")</f>
        <v/>
      </c>
      <c r="CG48" s="123" t="str">
        <f t="shared" si="24"/>
        <v/>
      </c>
      <c r="CH48" s="123" t="str">
        <f t="shared" si="23"/>
        <v/>
      </c>
      <c r="CI48" s="123" t="str">
        <f t="shared" si="12"/>
        <v/>
      </c>
      <c r="CJ48" s="123" t="str">
        <f t="shared" si="19"/>
        <v/>
      </c>
      <c r="CK48" s="121">
        <f>'ورود اطلاعات'!$D$19*محاسبات!G47</f>
        <v>0</v>
      </c>
      <c r="CL48" s="126">
        <f t="shared" si="20"/>
        <v>0</v>
      </c>
      <c r="CM48" s="123" t="str">
        <f>IF(A48&lt;&gt;"",(CM47*(1+$CO$1)+(I48/'life table -مفروضات و نرخ ها'!$M$5)*$CO$1*((1+$CO$1)^(1/'life table -مفروضات و نرخ ها'!$M$5))/(((1+$CO$1)^(1/'life table -مفروضات و نرخ ها'!$M$5))-1)),"")</f>
        <v/>
      </c>
      <c r="CN48" s="123" t="str">
        <f t="shared" si="9"/>
        <v/>
      </c>
    </row>
    <row r="49" spans="1:92" ht="19.5" x14ac:dyDescent="0.25">
      <c r="A49" s="95" t="str">
        <f t="shared" si="10"/>
        <v/>
      </c>
      <c r="B49" s="122" t="str">
        <f>IFERROR(IF(A48+$B$4&gt;81,"",IF($B$4+'life table -مفروضات و نرخ ها'!A48&lt;$B$4+'life table -مفروضات و نرخ ها'!$I$5,$B$4+'life table -مفروضات و نرخ ها'!A48,"")),"")</f>
        <v/>
      </c>
      <c r="C49" s="122" t="str">
        <f>IFERROR(IF(B49&lt;&gt;"",IF(A48+$C$4&gt;81,"",IF($C$4+'life table -مفروضات و نرخ ها'!A48&lt;$C$4+'life table -مفروضات و نرخ ها'!$I$5,$C$4+'life table -مفروضات و نرخ ها'!A48,"")),""),"")</f>
        <v/>
      </c>
      <c r="D49" s="122" t="str">
        <f>IFERROR(IF(B49&lt;&gt;"",IF(A48+$D$4&gt;81,"",IF($D$4+'life table -مفروضات و نرخ ها'!A48&lt;$D$4+'life table -مفروضات و نرخ ها'!$I$5,$D$4+'life table -مفروضات و نرخ ها'!A48,"")),""),"")</f>
        <v/>
      </c>
      <c r="E49" s="122" t="str">
        <f>IF(B49&lt;&gt;"",IF('life table -مفروضات و نرخ ها'!$K$4&lt;&gt; 0,IF($E$4+'life table -مفروضات و نرخ ها'!A48&lt;$E$4+'life table -مفروضات و نرخ ها'!$I$5,$E$4+'life table -مفروضات و نرخ ها'!A48,"")),"")</f>
        <v/>
      </c>
      <c r="G49" s="123">
        <f>IF(A49&lt;&gt;"",IF('life table -مفروضات و نرخ ها'!$I$7&lt;&gt; "يكجا",G48*(1+'life table -مفروضات و نرخ ها'!$I$4),0),0)</f>
        <v>0</v>
      </c>
      <c r="H49" s="123">
        <f>IFERROR(IF(A49&lt;&gt;"",IF('life table -مفروضات و نرخ ها'!$O$11=1,(G49/K49)-(CA49+CB49+CC49),(G49/K49)),0),0)</f>
        <v>0</v>
      </c>
      <c r="I49" s="123" t="str">
        <f t="shared" si="15"/>
        <v/>
      </c>
      <c r="J49" s="123" t="str">
        <f>IF(A49&lt;&gt;"",IF(A49=1,'life table -مفروضات و نرخ ها'!$M$6,0),"")</f>
        <v/>
      </c>
      <c r="K49" s="124">
        <v>1</v>
      </c>
      <c r="L49" s="124" t="str">
        <f t="shared" si="13"/>
        <v/>
      </c>
      <c r="M49" s="124">
        <f t="shared" si="6"/>
        <v>0.28649999999999998</v>
      </c>
      <c r="N49" s="123">
        <f>IF(B49&lt;&gt;"",S49*(VLOOKUP('life table -مفروضات و نرخ ها'!$O$3+A48,'life table -مفروضات و نرخ ها'!$A$3:$D$103,4)*(1/(1+L49)^0.5)),0)</f>
        <v>0</v>
      </c>
      <c r="O49" s="123">
        <f>IFERROR(IF(C49&lt;&gt;"",R49*(VLOOKUP('life table -مفروضات و نرخ ها'!$S$3+A48,'life table -مفروضات و نرخ ها'!$A$3:$D$103,4)*(1/(1+L49)^0.5)),0),"")</f>
        <v>0</v>
      </c>
      <c r="P49" s="123">
        <f>IFERROR(IF(D49&lt;&gt;"",Q49*(VLOOKUP('life table -مفروضات و نرخ ها'!$S$4+A48,'life table -مفروضات و نرخ ها'!$A$3:$D$103,4)*(1/(1+L49)^0.5)),0),"")</f>
        <v>0</v>
      </c>
      <c r="Q49" s="123">
        <f>IF(D49&lt;&gt;"",IF((Q48*(1+'life table -مفروضات و نرخ ها'!$M$4))&gt;='life table -مفروضات و نرخ ها'!$I$10,'life table -مفروضات و نرخ ها'!$I$10,(Q48*(1+'life table -مفروضات و نرخ ها'!$M$4))),0)</f>
        <v>0</v>
      </c>
      <c r="R49" s="123">
        <f>IF(C49&lt;&gt;"",IF((R48*(1+'life table -مفروضات و نرخ ها'!$M$4))&gt;='life table -مفروضات و نرخ ها'!$I$10,'life table -مفروضات و نرخ ها'!$I$10,(R48*(1+'life table -مفروضات و نرخ ها'!$M$4))),0)</f>
        <v>0</v>
      </c>
      <c r="S49" s="123">
        <f>IF(A49&lt;&gt;"",IF((S48*(1+'life table -مفروضات و نرخ ها'!$M$4))&gt;='life table -مفروضات و نرخ ها'!$I$10,'life table -مفروضات و نرخ ها'!$I$10,(S48*(1+'life table -مفروضات و نرخ ها'!$M$4))),0)</f>
        <v>0</v>
      </c>
      <c r="T49" s="123">
        <f>IF(A49&lt;&gt;"",IF(S49*'ورود اطلاعات'!$D$7&lt;='life table -مفروضات و نرخ ها'!$M$10,S49*'ورود اطلاعات'!$D$7,'life table -مفروضات و نرخ ها'!$M$10),0)</f>
        <v>0</v>
      </c>
      <c r="U49" s="123">
        <f>IF(A49&lt;&gt;"",IF(R49*'ورود اطلاعات'!$F$7&lt;='life table -مفروضات و نرخ ها'!$M$10,R49*'ورود اطلاعات'!$F$7,'life table -مفروضات و نرخ ها'!$M$10),0)</f>
        <v>0</v>
      </c>
      <c r="V49" s="123">
        <f>IF(A49&lt;&gt;"",IF(Q49*'ورود اطلاعات'!$H$7&lt;='life table -مفروضات و نرخ ها'!$M$10,Q49*'ورود اطلاعات'!$H$7,'life table -مفروضات و نرخ ها'!$M$10),0)</f>
        <v>0</v>
      </c>
      <c r="W49" s="123" t="str">
        <f>IF(A49&lt;&gt;"",IF(W48*(1+'life table -مفروضات و نرخ ها'!$M$4)&lt;'life table -مفروضات و نرخ ها'!$I$11,W48*(1+'life table -مفروضات و نرخ ها'!$M$4),'life table -مفروضات و نرخ ها'!$I$11),"")</f>
        <v/>
      </c>
      <c r="X49" s="123">
        <f>IF(C49&lt;&gt;"",IF(X48*(1+'life table -مفروضات و نرخ ها'!$M$4)&lt;'life table -مفروضات و نرخ ها'!$I$11,X48*(1+'life table -مفروضات و نرخ ها'!$M$4),'life table -مفروضات و نرخ ها'!$I$11),0)</f>
        <v>0</v>
      </c>
      <c r="Y49" s="123">
        <f>IF(D49&lt;&gt;"",IF(Y48*(1+'life table -مفروضات و نرخ ها'!$M$4)&lt;'life table -مفروضات و نرخ ها'!$I$11,Y48*(1+'life table -مفروضات و نرخ ها'!$M$4),'life table -مفروضات و نرخ ها'!$I$11),0)</f>
        <v>0</v>
      </c>
      <c r="Z49" s="123">
        <f>IF(A49&lt;&gt;"",IF(Z48*(1+'life table -مفروضات و نرخ ها'!$M$4)&lt;'life table -مفروضات و نرخ ها'!$M$11,Z48*(1+'life table -مفروضات و نرخ ها'!$M$4),'life table -مفروضات و نرخ ها'!$M$11),0)</f>
        <v>0</v>
      </c>
      <c r="AA49" s="123">
        <f>IF(C49&lt;&gt;"",IF(AA48*(1+'life table -مفروضات و نرخ ها'!$M$4)&lt;'life table -مفروضات و نرخ ها'!$M$11,AA48*(1+'life table -مفروضات و نرخ ها'!$M$4),'life table -مفروضات و نرخ ها'!$M$11),0)</f>
        <v>0</v>
      </c>
      <c r="AB49" s="123">
        <f>IF(D49&lt;&gt;"",IF(AB48*(1+'life table -مفروضات و نرخ ها'!$M$4)&lt;'life table -مفروضات و نرخ ها'!$M$11,AB48*(1+'life table -مفروضات و نرخ ها'!$M$4),'life table -مفروضات و نرخ ها'!$M$11),0)</f>
        <v>0</v>
      </c>
      <c r="AC49" s="123">
        <f>IF(B49&gt;60,0,IF('ورود اطلاعات'!$D$14="ندارد",0,MIN(S49*'ورود اطلاعات'!$D$14,'life table -مفروضات و نرخ ها'!$O$10)))</f>
        <v>0</v>
      </c>
      <c r="AD49" s="123">
        <f>IF(C49&gt;60,0,IF('ورود اطلاعات'!$F$14="ندارد",0,MIN(R49*'ورود اطلاعات'!$F$14,'life table -مفروضات و نرخ ها'!$O$10)))</f>
        <v>0</v>
      </c>
      <c r="AE49" s="123">
        <f>IF(D49&gt;60,0,IF('ورود اطلاعات'!$H$14="ندارد",0,MIN(Q49*'ورود اطلاعات'!$H$14,'life table -مفروضات و نرخ ها'!$O$10)))</f>
        <v>0</v>
      </c>
      <c r="AF49" s="123">
        <f>IFERROR(IF(A49&lt;&gt;"",IF(AND('ورود اطلاعات'!$D$21="بیمه گذار",18&lt;=E49,E49&lt;=60),(AF48*AN48-AK48),IF(AND('ورود اطلاعات'!$D$21="بیمه شده اصلی",18&lt;=B49,B49&lt;=60),(AF48*AN48-AK48),0)),0),0)</f>
        <v>0</v>
      </c>
      <c r="AG49" s="123">
        <f t="shared" si="21"/>
        <v>0</v>
      </c>
      <c r="AH49" s="123">
        <f>IF(A49&lt;&gt;"",IF(AND('ورود اطلاعات'!$D$21="بیمه گذار",18&lt;=E49,E49&lt;=60),(AH48*AN48-AJ48),IF(AND('ورود اطلاعات'!$D$21="بیمه شده اصلی",18&lt;=B49,B49&lt;=60),(AH48*AN48-AJ48),0)),0)</f>
        <v>0</v>
      </c>
      <c r="AI49" s="123">
        <f t="shared" si="22"/>
        <v>0</v>
      </c>
      <c r="AJ49" s="123">
        <f>IFERROR(IF(A49&lt;&gt;"",IF('life table -مفروضات و نرخ ها'!$O$6="دارد",IF('life table -مفروضات و نرخ ها'!$O$11=0,IF(AND('life table -مفروضات و نرخ ها'!$K$5="خیر",'ورود اطلاعات'!$D$21="بیمه گذار"),(G50+AZ50+BA50+BB50+BC50+BD50+BE50+BF50+BG50+BH50+BI50+BP50+BQ50+BR50),IF(AND('life table -مفروضات و نرخ ها'!$K$5="خیر",'ورود اطلاعات'!$D$21="بیمه شده اصلی"),(G50+CB50+CC50),0)),0),0),0),0)</f>
        <v>0</v>
      </c>
      <c r="AK49" s="123">
        <f>IF(A49&lt;&gt;"",IF('life table -مفروضات و نرخ ها'!$O$6="دارد",IF('ورود اطلاعات'!$B$9=1,IF('ورود اطلاعات'!$B$11="خیر",G50,0),0),0),0)</f>
        <v>0</v>
      </c>
      <c r="AL49" s="123">
        <f>IF(A49&lt;&gt;"",IF('life table -مفروضات و نرخ ها'!$O$6="دارد",IF('life table -مفروضات و نرخ ها'!$O$11=1,IF('life table -مفروضات و نرخ ها'!$K$5="بلی",G50,0),0),0),0)</f>
        <v>0</v>
      </c>
      <c r="AM49" s="123" t="str">
        <f>IFERROR(IF(A49&lt;&gt;"",IF('life table -مفروضات و نرخ ها'!$O$6="دارد",IF('life table -مفروضات و نرخ ها'!$O$11=0,IF('life table -مفروضات و نرخ ها'!$K$5="بلی",(G50+CB50+CC50),0),0),0),""),0)</f>
        <v/>
      </c>
      <c r="AN49" s="124" t="str">
        <f t="shared" si="16"/>
        <v/>
      </c>
      <c r="AO49" s="124" t="str">
        <f t="shared" si="17"/>
        <v/>
      </c>
      <c r="AP49" s="124" t="str">
        <f>IF(A49&lt;&gt;"",PRODUCT($AO$4:AO49),"")</f>
        <v/>
      </c>
      <c r="AQ49" s="123">
        <f>کارمزد!N49</f>
        <v>0</v>
      </c>
      <c r="AR49" s="123">
        <f>IF(A49&lt;6,('life table -مفروضات و نرخ ها'!$Q$4/5)*$S$4,0)</f>
        <v>0</v>
      </c>
      <c r="AS49" s="123" t="str">
        <f>IFERROR(IF(A49&lt;&gt;"",'life table -مفروضات و نرخ ها'!$Q$6*H49,""),"")</f>
        <v/>
      </c>
      <c r="AT49" s="123" t="str">
        <f>IF(A49&lt;&gt;"",'life table -مفروضات و نرخ ها'!$Q$7*H49,"")</f>
        <v/>
      </c>
      <c r="AU49" s="123">
        <f t="shared" si="18"/>
        <v>0</v>
      </c>
      <c r="AV49" s="125">
        <f>IF(A49&lt;&gt;"",(('life table -مفروضات و نرخ ها'!$M$5*(((AN49)^(1/'life table -مفروضات و نرخ ها'!$M$5))-1))/((1-AO49)*((AN49)^(1/'life table -مفروضات و نرخ ها'!$M$5)))-1),0)</f>
        <v>0</v>
      </c>
      <c r="AW49" s="123" t="str">
        <f>IF(A49&lt;&gt;"",N49*'life table -مفروضات و نرخ ها'!$O$4,"")</f>
        <v/>
      </c>
      <c r="AX49" s="123" t="str">
        <f>IF(A49&lt;&gt;"",O49*'life table -مفروضات و نرخ ها'!$U$3,"")</f>
        <v/>
      </c>
      <c r="AY49" s="123" t="str">
        <f>IF(A49&lt;&gt;"",P49*'life table -مفروضات و نرخ ها'!$U$4,"")</f>
        <v/>
      </c>
      <c r="AZ49" s="123" t="str">
        <f>IFERROR(IF(A49&lt;&gt;"",IF('life table -مفروضات و نرخ ها'!$O$8=1,('life table -مفروضات و نرخ ها'!$Y$3*T49),IF('life table -مفروضات و نرخ ها'!$O$8=2,('life table -مفروضات و نرخ ها'!$Y$4*T49),IF('life table -مفروضات و نرخ ها'!$O$8=3,('life table -مفروضات و نرخ ها'!$Y$5*T49),IF('life table -مفروضات و نرخ ها'!$O$8=4,('life table -مفروضات و نرخ ها'!$Y$6*T49),('life table -مفروضات و نرخ ها'!$Y$7*T49))))),""),"")</f>
        <v/>
      </c>
      <c r="BA49" s="123" t="str">
        <f>IFERROR(IF(A49&lt;&gt;"",IF('life table -مفروضات و نرخ ها'!$S$10=1,('life table -مفروضات و نرخ ها'!$Y$3*U49),IF('life table -مفروضات و نرخ ها'!$S$10=2,('life table -مفروضات و نرخ ها'!$Y$4*U49),IF('life table -مفروضات و نرخ ها'!$S$10=3,('life table -مفروضات و نرخ ها'!$Y$5*U49),IF('life table -مفروضات و نرخ ها'!$S$10=4,('life table -مفروضات و نرخ ها'!$Y$6*U49),('life table -مفروضات و نرخ ها'!$Y$7*U49))))),""),"")</f>
        <v/>
      </c>
      <c r="BB49" s="123" t="str">
        <f>IFERROR(IF(A49&lt;&gt;"",IF('life table -مفروضات و نرخ ها'!$S$11=1,('life table -مفروضات و نرخ ها'!$Y$3*V49),IF('life table -مفروضات و نرخ ها'!$S$11=2,('life table -مفروضات و نرخ ها'!$Y$4*V49),IF('life table -مفروضات و نرخ ها'!$S$11=3,('life table -مفروضات و نرخ ها'!$Y$5*V49),IF('life table -مفروضات و نرخ ها'!$S$11=4,('life table -مفروضات و نرخ ها'!$Y$6*V49),('life table -مفروضات و نرخ ها'!$Y$7*V49))))),""),"")</f>
        <v/>
      </c>
      <c r="BC49" s="123" t="str">
        <f>IFERROR(IF(A49&lt;&gt;"",IF('life table -مفروضات و نرخ ها'!$O$8=1,('life table -مفروضات و نرخ ها'!$Z$3*W49),IF('life table -مفروضات و نرخ ها'!$O$8=2,('life table -مفروضات و نرخ ها'!$Z$4*W49),IF('life table -مفروضات و نرخ ها'!$O$8=3,('life table -مفروضات و نرخ ها'!$Z$5*W49),IF('life table -مفروضات و نرخ ها'!$O$8=4,('life table -مفروضات و نرخ ها'!$Z$6*W49),('life table -مفروضات و نرخ ها'!$Z$7*W49))))),""),"")</f>
        <v/>
      </c>
      <c r="BD49" s="123" t="str">
        <f>IFERROR(IF(A49&lt;&gt;"",IF('life table -مفروضات و نرخ ها'!$S$10=1,('life table -مفروضات و نرخ ها'!$Z$3*X49),IF('life table -مفروضات و نرخ ها'!$S$10=2,('life table -مفروضات و نرخ ها'!$Z$4*X49),IF('life table -مفروضات و نرخ ها'!$S$10=3,('life table -مفروضات و نرخ ها'!$Z$5*X49),IF('life table -مفروضات و نرخ ها'!$S$10=4,('life table -مفروضات و نرخ ها'!$Z$6*X49),('life table -مفروضات و نرخ ها'!$Z$7*X49))))),""),"")</f>
        <v/>
      </c>
      <c r="BE49" s="123" t="str">
        <f>IFERROR(IF(A49&lt;&gt;"",IF('life table -مفروضات و نرخ ها'!$S$11=1,('life table -مفروضات و نرخ ها'!$Z$3*Y49),IF('life table -مفروضات و نرخ ها'!$S$11=2,('life table -مفروضات و نرخ ها'!$Z$4*Y49),IF('life table -مفروضات و نرخ ها'!$S$11=3,('life table -مفروضات و نرخ ها'!$Z$5*Y49),IF('life table -مفروضات و نرخ ها'!$S$11=4,('life table -مفروضات و نرخ ها'!$Z$6*Y49),('life table -مفروضات و نرخ ها'!$Z$7*Y49))))),""),"")</f>
        <v/>
      </c>
      <c r="BF49" s="123" t="str">
        <f>IFERROR(IF(A49&lt;&gt;"",IF('life table -مفروضات و نرخ ها'!$O$8=1,('life table -مفروضات و نرخ ها'!$AA$3*Z49),IF('life table -مفروضات و نرخ ها'!$O$8=2,('life table -مفروضات و نرخ ها'!$AA$4*Z49),IF('life table -مفروضات و نرخ ها'!$O$8=3,('life table -مفروضات و نرخ ها'!$AA$5*Z49),IF('life table -مفروضات و نرخ ها'!$O$8=4,('life table -مفروضات و نرخ ها'!$AA$6*Z49),('life table -مفروضات و نرخ ها'!$AA$7*Z49))))),""),"")</f>
        <v/>
      </c>
      <c r="BG49" s="123" t="str">
        <f>IFERROR(IF(A49&lt;&gt;"",IF('life table -مفروضات و نرخ ها'!$S$10=1,('life table -مفروضات و نرخ ها'!$AA$3*AA49),IF('life table -مفروضات و نرخ ها'!$S$10=2,('life table -مفروضات و نرخ ها'!$AA$4*AA49),IF('life table -مفروضات و نرخ ها'!$S$10=3,('life table -مفروضات و نرخ ها'!$AA$5*AA49),IF('life table -مفروضات و نرخ ها'!$S$10=4,('life table -مفروضات و نرخ ها'!$AA$6*AA49),('life table -مفروضات و نرخ ها'!$AA$7*AA49))))),""),"")</f>
        <v/>
      </c>
      <c r="BH49" s="123" t="str">
        <f>IFERROR(IF(B49&lt;&gt;"",IF('life table -مفروضات و نرخ ها'!$S$11=1,('life table -مفروضات و نرخ ها'!$AA$3*AB49),IF('life table -مفروضات و نرخ ها'!$S$11=2,('life table -مفروضات و نرخ ها'!$AA$4*AB49),IF('life table -مفروضات و نرخ ها'!$S$11=3,('life table -مفروضات و نرخ ها'!$AA$5*AB49),IF('life table -مفروضات و نرخ ها'!$S$11=4,('life table -مفروضات و نرخ ها'!$AA$6*AB49),('life table -مفروضات و نرخ ها'!$AA$7*AB49))))),""),"")</f>
        <v/>
      </c>
      <c r="BI49" s="123" t="str">
        <f>IF(A49&lt;&gt;"",(T49*'life table -مفروضات و نرخ ها'!$Y$3+W49*'life table -مفروضات و نرخ ها'!$Z$3+Z49*'life table -مفروضات و نرخ ها'!$AA$3)*'ورود اطلاعات'!$D$22+(U49*'life table -مفروضات و نرخ ها'!$Y$3+X49*'life table -مفروضات و نرخ ها'!$Z$3+AA49*'life table -مفروضات و نرخ ها'!$AA$3)*'ورود اطلاعات'!$F$17+(V49*'life table -مفروضات و نرخ ها'!$Y$3+Y49*'life table -مفروضات و نرخ ها'!$Z$3+AB49*'life table -مفروضات و نرخ ها'!$AA$3)*('ورود اطلاعات'!$H$17),"")</f>
        <v/>
      </c>
      <c r="BJ49" s="123">
        <f>IFERROR(IF($B$4+A49='ورود اطلاعات'!$B$8+محاسبات!$B$4,0,IF('ورود اطلاعات'!$B$11="بلی",IF(AND(B49&lt;18,B49&gt;60),0,IF(AND('ورود اطلاعات'!$D$20="دارد",'ورود اطلاعات'!$B$9=0),(G49+AZ49+BA49+BB49+BC49+BD49+BE49+BF49+BG49+BH49+BP49+BQ49+BR49+BI49)/K49)*VLOOKUP(B49,'life table -مفروضات و نرخ ها'!AF:AG,2,0))*(1+'ورود اطلاعات'!$D$22+'ورود اطلاعات'!$D$5),0)),0)</f>
        <v>0</v>
      </c>
      <c r="BK49" s="123">
        <f>IFERROR(IF($B$4+A49='ورود اطلاعات'!$B$8+محاسبات!$B$4,0,IF('ورود اطلاعات'!$B$11="بلی",IF(AND(B49&lt;18,B49&gt;60),0,IF(AND('ورود اطلاعات'!$D$20="دارد",'ورود اطلاعات'!$B$9=1),(G49)/K49)*VLOOKUP(B49,'life table -مفروضات و نرخ ها'!AF:AG,2,0))*(1+'ورود اطلاعات'!$D$22+'ورود اطلاعات'!$D$5),0)),0)</f>
        <v>0</v>
      </c>
      <c r="BL49" s="123">
        <f>IFERROR(IF($E$4+A49='ورود اطلاعات'!$B$8+محاسبات!$E$4,0,IF('ورود اطلاعات'!$B$9=0,IF('ورود اطلاعات'!$B$11="خیر",IF('ورود اطلاعات'!$D$20="دارد",IF('ورود اطلاعات'!$D$21="بیمه گذار",IF(AND(E49&lt;18,E49&gt;60),0,(((G49+AZ49+BA49+BB49+BC49+BD49+BE49+BF49+BG49+BH49+BP49+BQ49+BR49+BI49)/K49)*VLOOKUP(E49,'life table -مفروضات و نرخ ها'!AF:AG,2,0)*(1+'ورود اطلاعات'!$D$24+'ورود اطلاعات'!$D$23))),0),0),0),0)),0)</f>
        <v>0</v>
      </c>
      <c r="BM49" s="123">
        <f>IFERROR(IF($B$4+A49='ورود اطلاعات'!$B$8+$B$4,0,IF('ورود اطلاعات'!$B$9=0,IF('ورود اطلاعات'!$B$11="خیر",IF('ورود اطلاعات'!$D$20="دارد",IF('ورود اطلاعات'!$D$21="بیمه شده اصلی",IF(AND(B49&lt;18,B49&gt;60),0,(((G49+AZ49+BA49+BB49+BC49+BD49+BE49+BF49+BG49+BH49+BP49+BQ49+BR49+BI49)/K49)*VLOOKUP(B49,'life table -مفروضات و نرخ ها'!AF:AG,2,0)*(1+'ورود اطلاعات'!$D$22+'ورود اطلاعات'!$D$5))),0),0),0),0)),0)</f>
        <v>0</v>
      </c>
      <c r="BN49" s="123">
        <f>IFERROR(IF($E$4+A49='ورود اطلاعات'!$B$8+$E$4,0,IF('ورود اطلاعات'!$B$9=1,IF('ورود اطلاعات'!$B$11="خیر",IF('ورود اطلاعات'!$D$20="دارد",IF('ورود اطلاعات'!$D$21="بیمه گذار",IF(AND(E49&lt;18,E49&gt;60),0,((G49/K49)*VLOOKUP(E49,'life table -مفروضات و نرخ ها'!AF:AG,2,0)*(1+'ورود اطلاعات'!$D$24+'ورود اطلاعات'!$D$23))),0),0),0))),0)</f>
        <v>0</v>
      </c>
      <c r="BO49" s="123">
        <f>IFERROR(IF($B$4+A49='ورود اطلاعات'!$B$8+$B$4,0,IF('ورود اطلاعات'!$B$9=1,IF('ورود اطلاعات'!$B$11="خیر",IF('ورود اطلاعات'!$D$20="دارد",IF('ورود اطلاعات'!$D$21="بیمه شده اصلی",IF(AND(B49&lt;18,B49&gt;60),0,((G49/K49)*VLOOKUP(B49,'life table -مفروضات و نرخ ها'!AF:AG,2,0)*(1+'ورود اطلاعات'!$D$22+'ورود اطلاعات'!$D$5))),0),0),0),0)),0)</f>
        <v>0</v>
      </c>
      <c r="BP49" s="123">
        <f>IFERROR(IF('ورود اطلاعات'!$D$16=5,(VLOOKUP(محاسبات!B49,'life table -مفروضات و نرخ ها'!AC:AD,2,0)*محاسبات!AC49)/1000000,(VLOOKUP(محاسبات!B49,'life table -مفروضات و نرخ ها'!AC:AE,3,0)*محاسبات!AC49)/1000000)*(1+'ورود اطلاعات'!$D$5),0)</f>
        <v>0</v>
      </c>
      <c r="BQ49" s="123">
        <f>IFERROR(IF('ورود اطلاعات'!$F$16=5,(VLOOKUP(C49,'life table -مفروضات و نرخ ها'!AC:AD,2,0)*AD49)/1000000,(VLOOKUP(C49,'life table -مفروضات و نرخ ها'!AC:AE,3,0)*محاسبات!AD49)/1000000)*(1+'ورود اطلاعات'!$F$5),0)</f>
        <v>0</v>
      </c>
      <c r="BR49" s="123">
        <f>IFERROR(IF('ورود اطلاعات'!$H$16=5,(VLOOKUP(D49,'life table -مفروضات و نرخ ها'!AC:AD,2,0)*AE49)/1000000,(VLOOKUP(D49,'life table -مفروضات و نرخ ها'!AC:AE,3,0)*AE49)/1000000)*(1+'ورود اطلاعات'!$H$5),0)</f>
        <v>0</v>
      </c>
      <c r="BS49" s="123" t="b">
        <f>IF(A49&lt;&gt;"",IF('ورود اطلاعات'!$B$9=1,IF('ورود اطلاعات'!$B$11="بلی",IF(AND(18&lt;=B49,B49&lt;=60),AG49*(VLOOKUP('life table -مفروضات و نرخ ها'!$O$3+A48,'life table -مفروضات و نرخ ها'!$A$3:$D$103,4,0))*(1+'ورود اطلاعات'!$D$5),0),0),0))</f>
        <v>0</v>
      </c>
      <c r="BT49" s="123" t="b">
        <f>IFERROR(IF(A49&lt;&gt;"",IF('ورود اطلاعات'!$B$9=1,IF('ورود اطلاعات'!$B$11="خیر",IF('ورود اطلاعات'!$D$21="بیمه شده اصلی",(محاسبات!AF49*VLOOKUP(محاسبات!B49,'life table -مفروضات و نرخ ها'!A:D,4,0)*(1+'ورود اطلاعات'!$D$5)),IF('ورود اطلاعات'!$D$21="بیمه گذار",(محاسبات!AF49*VLOOKUP(محاسبات!E49,'life table -مفروضات و نرخ ها'!A:D,4,0)*(1+'ورود اطلاعات'!$D$23)),0))))),0)</f>
        <v>0</v>
      </c>
      <c r="BU49" s="123" t="b">
        <f>IFERROR(IF(A49&lt;&gt;"",IF('ورود اطلاعات'!$B$9=0,IF('ورود اطلاعات'!$B$11="خیر",IF('ورود اطلاعات'!$D$21="بیمه شده اصلی",(محاسبات!AH49*VLOOKUP(محاسبات!B49,'life table -مفروضات و نرخ ها'!A:D,4,0)*(1+'ورود اطلاعات'!$D$5)),IF('ورود اطلاعات'!$D$21="بیمه گذار",(محاسبات!AH49*VLOOKUP(محاسبات!E49,'life table -مفروضات و نرخ ها'!A:D,4,0)*(1+'ورود اطلاعات'!$D$23)),0))))),0)</f>
        <v>0</v>
      </c>
      <c r="BV49" s="123" t="b">
        <f>IF(A49&lt;&gt;"",IF('ورود اطلاعات'!$B$9=0,IF('ورود اطلاعات'!$B$11="بلی",IF(AND(18&lt;=B49,B49&lt;=60),AI49*(VLOOKUP('life table -مفروضات و نرخ ها'!$O$3+A48,'life table -مفروضات و نرخ ها'!$A$3:$D$103,4,0))*(1+'ورود اطلاعات'!$D$5),0),0),0))</f>
        <v>0</v>
      </c>
      <c r="BW49" s="123" t="str">
        <f>IFERROR(IF(A49&lt;&gt;"",'life table -مفروضات و نرخ ها'!$Q$11*BK49,""),0)</f>
        <v/>
      </c>
      <c r="BX49" s="123" t="str">
        <f>IFERROR(IF(A49&lt;&gt;"",'life table -مفروضات و نرخ ها'!$Q$11*(BO49+BN49),""),0)</f>
        <v/>
      </c>
      <c r="BY49" s="123">
        <f>IFERROR(IF(A49&lt;&gt;"",BJ49*'life table -مفروضات و نرخ ها'!$Q$11,0),"")</f>
        <v>0</v>
      </c>
      <c r="BZ49" s="123">
        <f>IFERROR(IF(A49&lt;&gt;"",(BM49+BL49)*'life table -مفروضات و نرخ ها'!$Q$11,0),0)</f>
        <v>0</v>
      </c>
      <c r="CA49" s="123">
        <f>IF(A49&lt;&gt;"",AZ49+BC49+BF49+BJ49+BK49+BL49+BM49+BN49+BO49+BP49+BS49+BT49+BU49+BV49+BW49+BX49+BY49+BZ49+'ورود اطلاعات'!$D$22*(محاسبات!T49*'life table -مفروضات و نرخ ها'!$Y$3+محاسبات!W49*'life table -مفروضات و نرخ ها'!$Z$3+محاسبات!Z49*'life table -مفروضات و نرخ ها'!$AA$3),0)</f>
        <v>0</v>
      </c>
      <c r="CB49" s="123">
        <f>IF(A49&lt;&gt;"",BA49+BD49+BG49+BQ49+'ورود اطلاعات'!$F$17*(محاسبات!U49*'life table -مفروضات و نرخ ها'!$Y$3+محاسبات!X49*'life table -مفروضات و نرخ ها'!$Z$3+محاسبات!AA49*'life table -مفروضات و نرخ ها'!$AA$3),0)</f>
        <v>0</v>
      </c>
      <c r="CC49" s="123" t="str">
        <f>IF(A49&lt;&gt;"",BB49+BE49+BH49+BR49+'ورود اطلاعات'!$H$17*(محاسبات!V49*'life table -مفروضات و نرخ ها'!$Y$3+محاسبات!Y49*'life table -مفروضات و نرخ ها'!$Z$3+محاسبات!AB49*'life table -مفروضات و نرخ ها'!$AA$3),"")</f>
        <v/>
      </c>
      <c r="CD49" s="123" t="str">
        <f>IF(B49&lt;&gt;"",'life table -مفروضات و نرخ ها'!$Q$8*(N49+P49+O49+AQ49+AR49+AS49+AT49+AW49+AX49+AY49+AZ49+BA49+BL49+BN49+BO49+BB49+BC49+BD49+BE49+BF49+BG49+BH49+BP49+BQ49+BR49+BJ49+BK49+BM49+BS49+BT49+BU49+BV49+BW49+BX49+BY49+BZ49+AU49),"")</f>
        <v/>
      </c>
      <c r="CE49" s="123" t="str">
        <f>IF(B49&lt;&gt;"",'life table -مفروضات و نرخ ها'!$Q$9*(N49+P49+O49+AQ49+AR49+AS49+AT49+AW49+AX49+AY49+AZ49+BA49+BL49+BN49+BO49+BB49+BC49+BD49+BE49+BF49+BG49+BH49+BP49+BQ49+BR49+BJ49+BK49+BM49+BS49+BT49+BU49+BV49+BW49+BX49+BY49+BZ49+AU49),"")</f>
        <v/>
      </c>
      <c r="CF49" s="123" t="str">
        <f>IF(A49&lt;&gt;"",(CF48*(1+L49)+(I49/'life table -مفروضات و نرخ ها'!$M$5)*L49*((1+L49)^(1/'life table -مفروضات و نرخ ها'!$M$5))/(((1+L49)^(1/'life table -مفروضات و نرخ ها'!$M$5))-1)),"")</f>
        <v/>
      </c>
      <c r="CG49" s="123" t="str">
        <f t="shared" si="24"/>
        <v/>
      </c>
      <c r="CH49" s="123" t="str">
        <f t="shared" si="23"/>
        <v/>
      </c>
      <c r="CI49" s="123" t="str">
        <f t="shared" si="12"/>
        <v/>
      </c>
      <c r="CJ49" s="123" t="str">
        <f t="shared" si="19"/>
        <v/>
      </c>
      <c r="CK49" s="121">
        <f>'ورود اطلاعات'!$D$19*محاسبات!G48</f>
        <v>0</v>
      </c>
      <c r="CL49" s="126">
        <f t="shared" si="20"/>
        <v>0</v>
      </c>
      <c r="CM49" s="123" t="str">
        <f>IF(A49&lt;&gt;"",(CM48*(1+$CO$1)+(I49/'life table -مفروضات و نرخ ها'!$M$5)*$CO$1*((1+$CO$1)^(1/'life table -مفروضات و نرخ ها'!$M$5))/(((1+$CO$1)^(1/'life table -مفروضات و نرخ ها'!$M$5))-1)),"")</f>
        <v/>
      </c>
      <c r="CN49" s="123" t="str">
        <f t="shared" si="9"/>
        <v/>
      </c>
    </row>
    <row r="50" spans="1:92" ht="19.5" x14ac:dyDescent="0.25">
      <c r="A50" s="95" t="str">
        <f t="shared" si="10"/>
        <v/>
      </c>
      <c r="B50" s="122" t="str">
        <f>IFERROR(IF(A49+$B$4&gt;81,"",IF($B$4+'life table -مفروضات و نرخ ها'!A49&lt;$B$4+'life table -مفروضات و نرخ ها'!$I$5,$B$4+'life table -مفروضات و نرخ ها'!A49,"")),"")</f>
        <v/>
      </c>
      <c r="C50" s="122" t="str">
        <f>IFERROR(IF(B50&lt;&gt;"",IF(A49+$C$4&gt;81,"",IF($C$4+'life table -مفروضات و نرخ ها'!A49&lt;$C$4+'life table -مفروضات و نرخ ها'!$I$5,$C$4+'life table -مفروضات و نرخ ها'!A49,"")),""),"")</f>
        <v/>
      </c>
      <c r="D50" s="122" t="str">
        <f>IFERROR(IF(B50&lt;&gt;"",IF(A49+$D$4&gt;81,"",IF($D$4+'life table -مفروضات و نرخ ها'!A49&lt;$D$4+'life table -مفروضات و نرخ ها'!$I$5,$D$4+'life table -مفروضات و نرخ ها'!A49,"")),""),"")</f>
        <v/>
      </c>
      <c r="E50" s="122" t="str">
        <f>IF(B50&lt;&gt;"",IF('life table -مفروضات و نرخ ها'!$K$4&lt;&gt; 0,IF($E$4+'life table -مفروضات و نرخ ها'!A49&lt;$E$4+'life table -مفروضات و نرخ ها'!$I$5,$E$4+'life table -مفروضات و نرخ ها'!A49,"")),"")</f>
        <v/>
      </c>
      <c r="G50" s="123">
        <f>IF(A50&lt;&gt;"",IF('life table -مفروضات و نرخ ها'!$I$7&lt;&gt; "يكجا",G49*(1+'life table -مفروضات و نرخ ها'!$I$4),0),0)</f>
        <v>0</v>
      </c>
      <c r="H50" s="123">
        <f>IFERROR(IF(A50&lt;&gt;"",IF('life table -مفروضات و نرخ ها'!$O$11=1,(G50/K50)-(CA50+CB50+CC50),(G50/K50)),0),0)</f>
        <v>0</v>
      </c>
      <c r="I50" s="123" t="str">
        <f t="shared" si="15"/>
        <v/>
      </c>
      <c r="J50" s="123" t="str">
        <f>IF(A50&lt;&gt;"",IF(A50=1,'life table -مفروضات و نرخ ها'!$M$6,0),"")</f>
        <v/>
      </c>
      <c r="K50" s="124">
        <v>1</v>
      </c>
      <c r="L50" s="124" t="str">
        <f t="shared" si="13"/>
        <v/>
      </c>
      <c r="M50" s="124">
        <f t="shared" si="6"/>
        <v>0.28649999999999998</v>
      </c>
      <c r="N50" s="123">
        <f>IF(B50&lt;&gt;"",S50*(VLOOKUP('life table -مفروضات و نرخ ها'!$O$3+A49,'life table -مفروضات و نرخ ها'!$A$3:$D$103,4)*(1/(1+L50)^0.5)),0)</f>
        <v>0</v>
      </c>
      <c r="O50" s="123">
        <f>IFERROR(IF(C50&lt;&gt;"",R50*(VLOOKUP('life table -مفروضات و نرخ ها'!$S$3+A49,'life table -مفروضات و نرخ ها'!$A$3:$D$103,4)*(1/(1+L50)^0.5)),0),"")</f>
        <v>0</v>
      </c>
      <c r="P50" s="123">
        <f>IFERROR(IF(D50&lt;&gt;"",Q50*(VLOOKUP('life table -مفروضات و نرخ ها'!$S$4+A49,'life table -مفروضات و نرخ ها'!$A$3:$D$103,4)*(1/(1+L50)^0.5)),0),"")</f>
        <v>0</v>
      </c>
      <c r="Q50" s="123">
        <f>IF(D50&lt;&gt;"",IF((Q49*(1+'life table -مفروضات و نرخ ها'!$M$4))&gt;='life table -مفروضات و نرخ ها'!$I$10,'life table -مفروضات و نرخ ها'!$I$10,(Q49*(1+'life table -مفروضات و نرخ ها'!$M$4))),0)</f>
        <v>0</v>
      </c>
      <c r="R50" s="123">
        <f>IF(C50&lt;&gt;"",IF((R49*(1+'life table -مفروضات و نرخ ها'!$M$4))&gt;='life table -مفروضات و نرخ ها'!$I$10,'life table -مفروضات و نرخ ها'!$I$10,(R49*(1+'life table -مفروضات و نرخ ها'!$M$4))),0)</f>
        <v>0</v>
      </c>
      <c r="S50" s="123">
        <f>IF(A50&lt;&gt;"",IF((S49*(1+'life table -مفروضات و نرخ ها'!$M$4))&gt;='life table -مفروضات و نرخ ها'!$I$10,'life table -مفروضات و نرخ ها'!$I$10,(S49*(1+'life table -مفروضات و نرخ ها'!$M$4))),0)</f>
        <v>0</v>
      </c>
      <c r="T50" s="123">
        <f>IF(A50&lt;&gt;"",IF(S50*'ورود اطلاعات'!$D$7&lt;='life table -مفروضات و نرخ ها'!$M$10,S50*'ورود اطلاعات'!$D$7,'life table -مفروضات و نرخ ها'!$M$10),0)</f>
        <v>0</v>
      </c>
      <c r="U50" s="123">
        <f>IF(A50&lt;&gt;"",IF(R50*'ورود اطلاعات'!$F$7&lt;='life table -مفروضات و نرخ ها'!$M$10,R50*'ورود اطلاعات'!$F$7,'life table -مفروضات و نرخ ها'!$M$10),0)</f>
        <v>0</v>
      </c>
      <c r="V50" s="123">
        <f>IF(A50&lt;&gt;"",IF(Q50*'ورود اطلاعات'!$H$7&lt;='life table -مفروضات و نرخ ها'!$M$10,Q50*'ورود اطلاعات'!$H$7,'life table -مفروضات و نرخ ها'!$M$10),0)</f>
        <v>0</v>
      </c>
      <c r="W50" s="123" t="str">
        <f>IF(A50&lt;&gt;"",IF(W49*(1+'life table -مفروضات و نرخ ها'!$M$4)&lt;'life table -مفروضات و نرخ ها'!$I$11,W49*(1+'life table -مفروضات و نرخ ها'!$M$4),'life table -مفروضات و نرخ ها'!$I$11),"")</f>
        <v/>
      </c>
      <c r="X50" s="123">
        <f>IF(C50&lt;&gt;"",IF(X49*(1+'life table -مفروضات و نرخ ها'!$M$4)&lt;'life table -مفروضات و نرخ ها'!$I$11,X49*(1+'life table -مفروضات و نرخ ها'!$M$4),'life table -مفروضات و نرخ ها'!$I$11),0)</f>
        <v>0</v>
      </c>
      <c r="Y50" s="123">
        <f>IF(D50&lt;&gt;"",IF(Y49*(1+'life table -مفروضات و نرخ ها'!$M$4)&lt;'life table -مفروضات و نرخ ها'!$I$11,Y49*(1+'life table -مفروضات و نرخ ها'!$M$4),'life table -مفروضات و نرخ ها'!$I$11),0)</f>
        <v>0</v>
      </c>
      <c r="Z50" s="123">
        <f>IF(A50&lt;&gt;"",IF(Z49*(1+'life table -مفروضات و نرخ ها'!$M$4)&lt;'life table -مفروضات و نرخ ها'!$M$11,Z49*(1+'life table -مفروضات و نرخ ها'!$M$4),'life table -مفروضات و نرخ ها'!$M$11),0)</f>
        <v>0</v>
      </c>
      <c r="AA50" s="123">
        <f>IF(C50&lt;&gt;"",IF(AA49*(1+'life table -مفروضات و نرخ ها'!$M$4)&lt;'life table -مفروضات و نرخ ها'!$M$11,AA49*(1+'life table -مفروضات و نرخ ها'!$M$4),'life table -مفروضات و نرخ ها'!$M$11),0)</f>
        <v>0</v>
      </c>
      <c r="AB50" s="123">
        <f>IF(D50&lt;&gt;"",IF(AB49*(1+'life table -مفروضات و نرخ ها'!$M$4)&lt;'life table -مفروضات و نرخ ها'!$M$11,AB49*(1+'life table -مفروضات و نرخ ها'!$M$4),'life table -مفروضات و نرخ ها'!$M$11),0)</f>
        <v>0</v>
      </c>
      <c r="AC50" s="123">
        <f>IF(B50&gt;60,0,IF('ورود اطلاعات'!$D$14="ندارد",0,MIN(S50*'ورود اطلاعات'!$D$14,'life table -مفروضات و نرخ ها'!$O$10)))</f>
        <v>0</v>
      </c>
      <c r="AD50" s="123">
        <f>IF(C50&gt;60,0,IF('ورود اطلاعات'!$F$14="ندارد",0,MIN(R50*'ورود اطلاعات'!$F$14,'life table -مفروضات و نرخ ها'!$O$10)))</f>
        <v>0</v>
      </c>
      <c r="AE50" s="123">
        <f>IF(D50&gt;60,0,IF('ورود اطلاعات'!$H$14="ندارد",0,MIN(Q50*'ورود اطلاعات'!$H$14,'life table -مفروضات و نرخ ها'!$O$10)))</f>
        <v>0</v>
      </c>
      <c r="AF50" s="123">
        <f>IFERROR(IF(A50&lt;&gt;"",IF(AND('ورود اطلاعات'!$D$21="بیمه گذار",18&lt;=E50,E50&lt;=60),(AF49*AN49-AK49),IF(AND('ورود اطلاعات'!$D$21="بیمه شده اصلی",18&lt;=B50,B50&lt;=60),(AF49*AN49-AK49),0)),0),0)</f>
        <v>0</v>
      </c>
      <c r="AG50" s="123">
        <f t="shared" si="21"/>
        <v>0</v>
      </c>
      <c r="AH50" s="123">
        <f>IF(A50&lt;&gt;"",IF(AND('ورود اطلاعات'!$D$21="بیمه گذار",18&lt;=E50,E50&lt;=60),(AH49*AN49-AJ49),IF(AND('ورود اطلاعات'!$D$21="بیمه شده اصلی",18&lt;=B50,B50&lt;=60),(AH49*AN49-AJ49),0)),0)</f>
        <v>0</v>
      </c>
      <c r="AI50" s="123">
        <f t="shared" si="22"/>
        <v>0</v>
      </c>
      <c r="AJ50" s="123">
        <f>IFERROR(IF(A50&lt;&gt;"",IF('life table -مفروضات و نرخ ها'!$O$6="دارد",IF('life table -مفروضات و نرخ ها'!$O$11=0,IF(AND('life table -مفروضات و نرخ ها'!$K$5="خیر",'ورود اطلاعات'!$D$21="بیمه گذار"),(G51+AZ51+BA51+BB51+BC51+BD51+BE51+BF51+BG51+BH51+BI51+BP51+BQ51+BR51),IF(AND('life table -مفروضات و نرخ ها'!$K$5="خیر",'ورود اطلاعات'!$D$21="بیمه شده اصلی"),(G51+CB51+CC51),0)),0),0),0),0)</f>
        <v>0</v>
      </c>
      <c r="AK50" s="123">
        <f>IF(A50&lt;&gt;"",IF('life table -مفروضات و نرخ ها'!$O$6="دارد",IF('ورود اطلاعات'!$B$9=1,IF('ورود اطلاعات'!$B$11="خیر",G51,0),0),0),0)</f>
        <v>0</v>
      </c>
      <c r="AL50" s="123">
        <f>IF(A50&lt;&gt;"",IF('life table -مفروضات و نرخ ها'!$O$6="دارد",IF('life table -مفروضات و نرخ ها'!$O$11=1,IF('life table -مفروضات و نرخ ها'!$K$5="بلی",G51,0),0),0),0)</f>
        <v>0</v>
      </c>
      <c r="AM50" s="123" t="str">
        <f>IFERROR(IF(A50&lt;&gt;"",IF('life table -مفروضات و نرخ ها'!$O$6="دارد",IF('life table -مفروضات و نرخ ها'!$O$11=0,IF('life table -مفروضات و نرخ ها'!$K$5="بلی",(G51+CB51+CC51),0),0),0),""),0)</f>
        <v/>
      </c>
      <c r="AN50" s="124" t="str">
        <f t="shared" si="16"/>
        <v/>
      </c>
      <c r="AO50" s="124" t="str">
        <f t="shared" si="17"/>
        <v/>
      </c>
      <c r="AP50" s="124" t="str">
        <f>IF(A50&lt;&gt;"",PRODUCT($AO$4:AO50),"")</f>
        <v/>
      </c>
      <c r="AQ50" s="123">
        <f>کارمزد!N50</f>
        <v>0</v>
      </c>
      <c r="AR50" s="123">
        <f>IF(A50&lt;6,('life table -مفروضات و نرخ ها'!$Q$4/5)*$S$4,0)</f>
        <v>0</v>
      </c>
      <c r="AS50" s="123" t="str">
        <f>IFERROR(IF(A50&lt;&gt;"",'life table -مفروضات و نرخ ها'!$Q$6*H50,""),"")</f>
        <v/>
      </c>
      <c r="AT50" s="123" t="str">
        <f>IF(A50&lt;&gt;"",'life table -مفروضات و نرخ ها'!$Q$7*H50,"")</f>
        <v/>
      </c>
      <c r="AU50" s="123">
        <f t="shared" si="18"/>
        <v>0</v>
      </c>
      <c r="AV50" s="125">
        <f>IF(A50&lt;&gt;"",(('life table -مفروضات و نرخ ها'!$M$5*(((AN50)^(1/'life table -مفروضات و نرخ ها'!$M$5))-1))/((1-AO50)*((AN50)^(1/'life table -مفروضات و نرخ ها'!$M$5)))-1),0)</f>
        <v>0</v>
      </c>
      <c r="AW50" s="123" t="str">
        <f>IF(A50&lt;&gt;"",N50*'life table -مفروضات و نرخ ها'!$O$4,"")</f>
        <v/>
      </c>
      <c r="AX50" s="123" t="str">
        <f>IF(A50&lt;&gt;"",O50*'life table -مفروضات و نرخ ها'!$U$3,"")</f>
        <v/>
      </c>
      <c r="AY50" s="123" t="str">
        <f>IF(A50&lt;&gt;"",P50*'life table -مفروضات و نرخ ها'!$U$4,"")</f>
        <v/>
      </c>
      <c r="AZ50" s="123" t="str">
        <f>IFERROR(IF(A50&lt;&gt;"",IF('life table -مفروضات و نرخ ها'!$O$8=1,('life table -مفروضات و نرخ ها'!$Y$3*T50),IF('life table -مفروضات و نرخ ها'!$O$8=2,('life table -مفروضات و نرخ ها'!$Y$4*T50),IF('life table -مفروضات و نرخ ها'!$O$8=3,('life table -مفروضات و نرخ ها'!$Y$5*T50),IF('life table -مفروضات و نرخ ها'!$O$8=4,('life table -مفروضات و نرخ ها'!$Y$6*T50),('life table -مفروضات و نرخ ها'!$Y$7*T50))))),""),"")</f>
        <v/>
      </c>
      <c r="BA50" s="123" t="str">
        <f>IFERROR(IF(A50&lt;&gt;"",IF('life table -مفروضات و نرخ ها'!$S$10=1,('life table -مفروضات و نرخ ها'!$Y$3*U50),IF('life table -مفروضات و نرخ ها'!$S$10=2,('life table -مفروضات و نرخ ها'!$Y$4*U50),IF('life table -مفروضات و نرخ ها'!$S$10=3,('life table -مفروضات و نرخ ها'!$Y$5*U50),IF('life table -مفروضات و نرخ ها'!$S$10=4,('life table -مفروضات و نرخ ها'!$Y$6*U50),('life table -مفروضات و نرخ ها'!$Y$7*U50))))),""),"")</f>
        <v/>
      </c>
      <c r="BB50" s="123" t="str">
        <f>IFERROR(IF(A50&lt;&gt;"",IF('life table -مفروضات و نرخ ها'!$S$11=1,('life table -مفروضات و نرخ ها'!$Y$3*V50),IF('life table -مفروضات و نرخ ها'!$S$11=2,('life table -مفروضات و نرخ ها'!$Y$4*V50),IF('life table -مفروضات و نرخ ها'!$S$11=3,('life table -مفروضات و نرخ ها'!$Y$5*V50),IF('life table -مفروضات و نرخ ها'!$S$11=4,('life table -مفروضات و نرخ ها'!$Y$6*V50),('life table -مفروضات و نرخ ها'!$Y$7*V50))))),""),"")</f>
        <v/>
      </c>
      <c r="BC50" s="123" t="str">
        <f>IFERROR(IF(A50&lt;&gt;"",IF('life table -مفروضات و نرخ ها'!$O$8=1,('life table -مفروضات و نرخ ها'!$Z$3*W50),IF('life table -مفروضات و نرخ ها'!$O$8=2,('life table -مفروضات و نرخ ها'!$Z$4*W50),IF('life table -مفروضات و نرخ ها'!$O$8=3,('life table -مفروضات و نرخ ها'!$Z$5*W50),IF('life table -مفروضات و نرخ ها'!$O$8=4,('life table -مفروضات و نرخ ها'!$Z$6*W50),('life table -مفروضات و نرخ ها'!$Z$7*W50))))),""),"")</f>
        <v/>
      </c>
      <c r="BD50" s="123" t="str">
        <f>IFERROR(IF(A50&lt;&gt;"",IF('life table -مفروضات و نرخ ها'!$S$10=1,('life table -مفروضات و نرخ ها'!$Z$3*X50),IF('life table -مفروضات و نرخ ها'!$S$10=2,('life table -مفروضات و نرخ ها'!$Z$4*X50),IF('life table -مفروضات و نرخ ها'!$S$10=3,('life table -مفروضات و نرخ ها'!$Z$5*X50),IF('life table -مفروضات و نرخ ها'!$S$10=4,('life table -مفروضات و نرخ ها'!$Z$6*X50),('life table -مفروضات و نرخ ها'!$Z$7*X50))))),""),"")</f>
        <v/>
      </c>
      <c r="BE50" s="123" t="str">
        <f>IFERROR(IF(A50&lt;&gt;"",IF('life table -مفروضات و نرخ ها'!$S$11=1,('life table -مفروضات و نرخ ها'!$Z$3*Y50),IF('life table -مفروضات و نرخ ها'!$S$11=2,('life table -مفروضات و نرخ ها'!$Z$4*Y50),IF('life table -مفروضات و نرخ ها'!$S$11=3,('life table -مفروضات و نرخ ها'!$Z$5*Y50),IF('life table -مفروضات و نرخ ها'!$S$11=4,('life table -مفروضات و نرخ ها'!$Z$6*Y50),('life table -مفروضات و نرخ ها'!$Z$7*Y50))))),""),"")</f>
        <v/>
      </c>
      <c r="BF50" s="123" t="str">
        <f>IFERROR(IF(A50&lt;&gt;"",IF('life table -مفروضات و نرخ ها'!$O$8=1,('life table -مفروضات و نرخ ها'!$AA$3*Z50),IF('life table -مفروضات و نرخ ها'!$O$8=2,('life table -مفروضات و نرخ ها'!$AA$4*Z50),IF('life table -مفروضات و نرخ ها'!$O$8=3,('life table -مفروضات و نرخ ها'!$AA$5*Z50),IF('life table -مفروضات و نرخ ها'!$O$8=4,('life table -مفروضات و نرخ ها'!$AA$6*Z50),('life table -مفروضات و نرخ ها'!$AA$7*Z50))))),""),"")</f>
        <v/>
      </c>
      <c r="BG50" s="123" t="str">
        <f>IFERROR(IF(A50&lt;&gt;"",IF('life table -مفروضات و نرخ ها'!$S$10=1,('life table -مفروضات و نرخ ها'!$AA$3*AA50),IF('life table -مفروضات و نرخ ها'!$S$10=2,('life table -مفروضات و نرخ ها'!$AA$4*AA50),IF('life table -مفروضات و نرخ ها'!$S$10=3,('life table -مفروضات و نرخ ها'!$AA$5*AA50),IF('life table -مفروضات و نرخ ها'!$S$10=4,('life table -مفروضات و نرخ ها'!$AA$6*AA50),('life table -مفروضات و نرخ ها'!$AA$7*AA50))))),""),"")</f>
        <v/>
      </c>
      <c r="BH50" s="123" t="str">
        <f>IFERROR(IF(B50&lt;&gt;"",IF('life table -مفروضات و نرخ ها'!$S$11=1,('life table -مفروضات و نرخ ها'!$AA$3*AB50),IF('life table -مفروضات و نرخ ها'!$S$11=2,('life table -مفروضات و نرخ ها'!$AA$4*AB50),IF('life table -مفروضات و نرخ ها'!$S$11=3,('life table -مفروضات و نرخ ها'!$AA$5*AB50),IF('life table -مفروضات و نرخ ها'!$S$11=4,('life table -مفروضات و نرخ ها'!$AA$6*AB50),('life table -مفروضات و نرخ ها'!$AA$7*AB50))))),""),"")</f>
        <v/>
      </c>
      <c r="BI50" s="123" t="str">
        <f>IF(A50&lt;&gt;"",(T50*'life table -مفروضات و نرخ ها'!$Y$3+W50*'life table -مفروضات و نرخ ها'!$Z$3+Z50*'life table -مفروضات و نرخ ها'!$AA$3)*'ورود اطلاعات'!$D$22+(U50*'life table -مفروضات و نرخ ها'!$Y$3+X50*'life table -مفروضات و نرخ ها'!$Z$3+AA50*'life table -مفروضات و نرخ ها'!$AA$3)*'ورود اطلاعات'!$F$17+(V50*'life table -مفروضات و نرخ ها'!$Y$3+Y50*'life table -مفروضات و نرخ ها'!$Z$3+AB50*'life table -مفروضات و نرخ ها'!$AA$3)*('ورود اطلاعات'!$H$17),"")</f>
        <v/>
      </c>
      <c r="BJ50" s="123">
        <f>IFERROR(IF($B$4+A50='ورود اطلاعات'!$B$8+محاسبات!$B$4,0,IF('ورود اطلاعات'!$B$11="بلی",IF(AND(B50&lt;18,B50&gt;60),0,IF(AND('ورود اطلاعات'!$D$20="دارد",'ورود اطلاعات'!$B$9=0),(G50+AZ50+BA50+BB50+BC50+BD50+BE50+BF50+BG50+BH50+BP50+BQ50+BR50+BI50)/K50)*VLOOKUP(B50,'life table -مفروضات و نرخ ها'!AF:AG,2,0))*(1+'ورود اطلاعات'!$D$22+'ورود اطلاعات'!$D$5),0)),0)</f>
        <v>0</v>
      </c>
      <c r="BK50" s="123">
        <f>IFERROR(IF($B$4+A50='ورود اطلاعات'!$B$8+محاسبات!$B$4,0,IF('ورود اطلاعات'!$B$11="بلی",IF(AND(B50&lt;18,B50&gt;60),0,IF(AND('ورود اطلاعات'!$D$20="دارد",'ورود اطلاعات'!$B$9=1),(G50)/K50)*VLOOKUP(B50,'life table -مفروضات و نرخ ها'!AF:AG,2,0))*(1+'ورود اطلاعات'!$D$22+'ورود اطلاعات'!$D$5),0)),0)</f>
        <v>0</v>
      </c>
      <c r="BL50" s="123">
        <f>IFERROR(IF($E$4+A50='ورود اطلاعات'!$B$8+محاسبات!$E$4,0,IF('ورود اطلاعات'!$B$9=0,IF('ورود اطلاعات'!$B$11="خیر",IF('ورود اطلاعات'!$D$20="دارد",IF('ورود اطلاعات'!$D$21="بیمه گذار",IF(AND(E50&lt;18,E50&gt;60),0,(((G50+AZ50+BA50+BB50+BC50+BD50+BE50+BF50+BG50+BH50+BP50+BQ50+BR50+BI50)/K50)*VLOOKUP(E50,'life table -مفروضات و نرخ ها'!AF:AG,2,0)*(1+'ورود اطلاعات'!$D$24+'ورود اطلاعات'!$D$23))),0),0),0),0)),0)</f>
        <v>0</v>
      </c>
      <c r="BM50" s="123">
        <f>IFERROR(IF($B$4+A50='ورود اطلاعات'!$B$8+$B$4,0,IF('ورود اطلاعات'!$B$9=0,IF('ورود اطلاعات'!$B$11="خیر",IF('ورود اطلاعات'!$D$20="دارد",IF('ورود اطلاعات'!$D$21="بیمه شده اصلی",IF(AND(B50&lt;18,B50&gt;60),0,(((G50+AZ50+BA50+BB50+BC50+BD50+BE50+BF50+BG50+BH50+BP50+BQ50+BR50+BI50)/K50)*VLOOKUP(B50,'life table -مفروضات و نرخ ها'!AF:AG,2,0)*(1+'ورود اطلاعات'!$D$22+'ورود اطلاعات'!$D$5))),0),0),0),0)),0)</f>
        <v>0</v>
      </c>
      <c r="BN50" s="123">
        <f>IFERROR(IF($E$4+A50='ورود اطلاعات'!$B$8+$E$4,0,IF('ورود اطلاعات'!$B$9=1,IF('ورود اطلاعات'!$B$11="خیر",IF('ورود اطلاعات'!$D$20="دارد",IF('ورود اطلاعات'!$D$21="بیمه گذار",IF(AND(E50&lt;18,E50&gt;60),0,((G50/K50)*VLOOKUP(E50,'life table -مفروضات و نرخ ها'!AF:AG,2,0)*(1+'ورود اطلاعات'!$D$24+'ورود اطلاعات'!$D$23))),0),0),0))),0)</f>
        <v>0</v>
      </c>
      <c r="BO50" s="123">
        <f>IFERROR(IF($B$4+A50='ورود اطلاعات'!$B$8+$B$4,0,IF('ورود اطلاعات'!$B$9=1,IF('ورود اطلاعات'!$B$11="خیر",IF('ورود اطلاعات'!$D$20="دارد",IF('ورود اطلاعات'!$D$21="بیمه شده اصلی",IF(AND(B50&lt;18,B50&gt;60),0,((G50/K50)*VLOOKUP(B50,'life table -مفروضات و نرخ ها'!AF:AG,2,0)*(1+'ورود اطلاعات'!$D$22+'ورود اطلاعات'!$D$5))),0),0),0),0)),0)</f>
        <v>0</v>
      </c>
      <c r="BP50" s="123">
        <f>IFERROR(IF('ورود اطلاعات'!$D$16=5,(VLOOKUP(محاسبات!B50,'life table -مفروضات و نرخ ها'!AC:AD,2,0)*محاسبات!AC50)/1000000,(VLOOKUP(محاسبات!B50,'life table -مفروضات و نرخ ها'!AC:AE,3,0)*محاسبات!AC50)/1000000)*(1+'ورود اطلاعات'!$D$5),0)</f>
        <v>0</v>
      </c>
      <c r="BQ50" s="123">
        <f>IFERROR(IF('ورود اطلاعات'!$F$16=5,(VLOOKUP(C50,'life table -مفروضات و نرخ ها'!AC:AD,2,0)*AD50)/1000000,(VLOOKUP(C50,'life table -مفروضات و نرخ ها'!AC:AE,3,0)*محاسبات!AD50)/1000000)*(1+'ورود اطلاعات'!$F$5),0)</f>
        <v>0</v>
      </c>
      <c r="BR50" s="123">
        <f>IFERROR(IF('ورود اطلاعات'!$H$16=5,(VLOOKUP(D50,'life table -مفروضات و نرخ ها'!AC:AD,2,0)*AE50)/1000000,(VLOOKUP(D50,'life table -مفروضات و نرخ ها'!AC:AE,3,0)*AE50)/1000000)*(1+'ورود اطلاعات'!$H$5),0)</f>
        <v>0</v>
      </c>
      <c r="BS50" s="123" t="b">
        <f>IF(A50&lt;&gt;"",IF('ورود اطلاعات'!$B$9=1,IF('ورود اطلاعات'!$B$11="بلی",IF(AND(18&lt;=B50,B50&lt;=60),AG50*(VLOOKUP('life table -مفروضات و نرخ ها'!$O$3+A49,'life table -مفروضات و نرخ ها'!$A$3:$D$103,4,0))*(1+'ورود اطلاعات'!$D$5),0),0),0))</f>
        <v>0</v>
      </c>
      <c r="BT50" s="123" t="b">
        <f>IFERROR(IF(A50&lt;&gt;"",IF('ورود اطلاعات'!$B$9=1,IF('ورود اطلاعات'!$B$11="خیر",IF('ورود اطلاعات'!$D$21="بیمه شده اصلی",(محاسبات!AF50*VLOOKUP(محاسبات!B50,'life table -مفروضات و نرخ ها'!A:D,4,0)*(1+'ورود اطلاعات'!$D$5)),IF('ورود اطلاعات'!$D$21="بیمه گذار",(محاسبات!AF50*VLOOKUP(محاسبات!E50,'life table -مفروضات و نرخ ها'!A:D,4,0)*(1+'ورود اطلاعات'!$D$23)),0))))),0)</f>
        <v>0</v>
      </c>
      <c r="BU50" s="123" t="b">
        <f>IFERROR(IF(A50&lt;&gt;"",IF('ورود اطلاعات'!$B$9=0,IF('ورود اطلاعات'!$B$11="خیر",IF('ورود اطلاعات'!$D$21="بیمه شده اصلی",(محاسبات!AH50*VLOOKUP(محاسبات!B50,'life table -مفروضات و نرخ ها'!A:D,4,0)*(1+'ورود اطلاعات'!$D$5)),IF('ورود اطلاعات'!$D$21="بیمه گذار",(محاسبات!AH50*VLOOKUP(محاسبات!E50,'life table -مفروضات و نرخ ها'!A:D,4,0)*(1+'ورود اطلاعات'!$D$23)),0))))),0)</f>
        <v>0</v>
      </c>
      <c r="BV50" s="123" t="b">
        <f>IF(A50&lt;&gt;"",IF('ورود اطلاعات'!$B$9=0,IF('ورود اطلاعات'!$B$11="بلی",IF(AND(18&lt;=B50,B50&lt;=60),AI50*(VLOOKUP('life table -مفروضات و نرخ ها'!$O$3+A49,'life table -مفروضات و نرخ ها'!$A$3:$D$103,4,0))*(1+'ورود اطلاعات'!$D$5),0),0),0))</f>
        <v>0</v>
      </c>
      <c r="BW50" s="123" t="str">
        <f>IFERROR(IF(A50&lt;&gt;"",'life table -مفروضات و نرخ ها'!$Q$11*BK50,""),0)</f>
        <v/>
      </c>
      <c r="BX50" s="123" t="str">
        <f>IFERROR(IF(A50&lt;&gt;"",'life table -مفروضات و نرخ ها'!$Q$11*(BO50+BN50),""),0)</f>
        <v/>
      </c>
      <c r="BY50" s="123">
        <f>IFERROR(IF(A50&lt;&gt;"",BJ50*'life table -مفروضات و نرخ ها'!$Q$11,0),"")</f>
        <v>0</v>
      </c>
      <c r="BZ50" s="123">
        <f>IFERROR(IF(A50&lt;&gt;"",(BM50+BL50)*'life table -مفروضات و نرخ ها'!$Q$11,0),0)</f>
        <v>0</v>
      </c>
      <c r="CA50" s="123">
        <f>IF(A50&lt;&gt;"",AZ50+BC50+BF50+BJ50+BK50+BL50+BM50+BN50+BO50+BP50+BS50+BT50+BU50+BV50+BW50+BX50+BY50+BZ50+'ورود اطلاعات'!$D$22*(محاسبات!T50*'life table -مفروضات و نرخ ها'!$Y$3+محاسبات!W50*'life table -مفروضات و نرخ ها'!$Z$3+محاسبات!Z50*'life table -مفروضات و نرخ ها'!$AA$3),0)</f>
        <v>0</v>
      </c>
      <c r="CB50" s="123">
        <f>IF(A50&lt;&gt;"",BA50+BD50+BG50+BQ50+'ورود اطلاعات'!$F$17*(محاسبات!U50*'life table -مفروضات و نرخ ها'!$Y$3+محاسبات!X50*'life table -مفروضات و نرخ ها'!$Z$3+محاسبات!AA50*'life table -مفروضات و نرخ ها'!$AA$3),0)</f>
        <v>0</v>
      </c>
      <c r="CC50" s="123" t="str">
        <f>IF(A50&lt;&gt;"",BB50+BE50+BH50+BR50+'ورود اطلاعات'!$H$17*(محاسبات!V50*'life table -مفروضات و نرخ ها'!$Y$3+محاسبات!Y50*'life table -مفروضات و نرخ ها'!$Z$3+محاسبات!AB50*'life table -مفروضات و نرخ ها'!$AA$3),"")</f>
        <v/>
      </c>
      <c r="CD50" s="123" t="str">
        <f>IF(B50&lt;&gt;"",'life table -مفروضات و نرخ ها'!$Q$8*(N50+P50+O50+AQ50+AR50+AS50+AT50+AW50+AX50+AY50+AZ50+BA50+BL50+BN50+BO50+BB50+BC50+BD50+BE50+BF50+BG50+BH50+BP50+BQ50+BR50+BJ50+BK50+BM50+BS50+BT50+BU50+BV50+BW50+BX50+BY50+BZ50+AU50),"")</f>
        <v/>
      </c>
      <c r="CE50" s="123" t="str">
        <f>IF(B50&lt;&gt;"",'life table -مفروضات و نرخ ها'!$Q$9*(N50+P50+O50+AQ50+AR50+AS50+AT50+AW50+AX50+AY50+AZ50+BA50+BL50+BN50+BO50+BB50+BC50+BD50+BE50+BF50+BG50+BH50+BP50+BQ50+BR50+BJ50+BK50+BM50+BS50+BT50+BU50+BV50+BW50+BX50+BY50+BZ50+AU50),"")</f>
        <v/>
      </c>
      <c r="CF50" s="123" t="str">
        <f>IF(A50&lt;&gt;"",(CF49*(1+L50)+(I50/'life table -مفروضات و نرخ ها'!$M$5)*L50*((1+L50)^(1/'life table -مفروضات و نرخ ها'!$M$5))/(((1+L50)^(1/'life table -مفروضات و نرخ ها'!$M$5))-1)),"")</f>
        <v/>
      </c>
      <c r="CG50" s="123" t="str">
        <f t="shared" si="24"/>
        <v/>
      </c>
      <c r="CH50" s="123" t="str">
        <f t="shared" si="23"/>
        <v/>
      </c>
      <c r="CI50" s="123" t="str">
        <f t="shared" si="12"/>
        <v/>
      </c>
      <c r="CJ50" s="123" t="str">
        <f t="shared" si="19"/>
        <v/>
      </c>
      <c r="CK50" s="121">
        <f>'ورود اطلاعات'!$D$19*محاسبات!G49</f>
        <v>0</v>
      </c>
      <c r="CL50" s="126">
        <f t="shared" si="20"/>
        <v>0</v>
      </c>
      <c r="CM50" s="123" t="str">
        <f>IF(A50&lt;&gt;"",(CM49*(1+$CO$1)+(I50/'life table -مفروضات و نرخ ها'!$M$5)*$CO$1*((1+$CO$1)^(1/'life table -مفروضات و نرخ ها'!$M$5))/(((1+$CO$1)^(1/'life table -مفروضات و نرخ ها'!$M$5))-1)),"")</f>
        <v/>
      </c>
      <c r="CN50" s="123" t="str">
        <f t="shared" si="9"/>
        <v/>
      </c>
    </row>
    <row r="51" spans="1:92" ht="19.5" x14ac:dyDescent="0.25">
      <c r="A51" s="95" t="str">
        <f t="shared" si="10"/>
        <v/>
      </c>
      <c r="B51" s="122" t="str">
        <f>IFERROR(IF(A50+$B$4&gt;81,"",IF($B$4+'life table -مفروضات و نرخ ها'!A50&lt;$B$4+'life table -مفروضات و نرخ ها'!$I$5,$B$4+'life table -مفروضات و نرخ ها'!A50,"")),"")</f>
        <v/>
      </c>
      <c r="C51" s="122" t="str">
        <f>IFERROR(IF(B51&lt;&gt;"",IF(A50+$C$4&gt;81,"",IF($C$4+'life table -مفروضات و نرخ ها'!A50&lt;$C$4+'life table -مفروضات و نرخ ها'!$I$5,$C$4+'life table -مفروضات و نرخ ها'!A50,"")),""),"")</f>
        <v/>
      </c>
      <c r="D51" s="122" t="str">
        <f>IFERROR(IF(B51&lt;&gt;"",IF(A50+$D$4&gt;81,"",IF($D$4+'life table -مفروضات و نرخ ها'!A50&lt;$D$4+'life table -مفروضات و نرخ ها'!$I$5,$D$4+'life table -مفروضات و نرخ ها'!A50,"")),""),"")</f>
        <v/>
      </c>
      <c r="E51" s="122" t="str">
        <f>IF(B51&lt;&gt;"",IF('life table -مفروضات و نرخ ها'!$K$4&lt;&gt; 0,IF($E$4+'life table -مفروضات و نرخ ها'!A50&lt;$E$4+'life table -مفروضات و نرخ ها'!$I$5,$E$4+'life table -مفروضات و نرخ ها'!A50,"")),"")</f>
        <v/>
      </c>
      <c r="G51" s="123">
        <f>IF(A51&lt;&gt;"",IF('life table -مفروضات و نرخ ها'!$I$7&lt;&gt; "يكجا",G50*(1+'life table -مفروضات و نرخ ها'!$I$4),0),0)</f>
        <v>0</v>
      </c>
      <c r="H51" s="123">
        <f>IFERROR(IF(A51&lt;&gt;"",IF('life table -مفروضات و نرخ ها'!$O$11=1,(G51/K51)-(CA51+CB51+CC51),(G51/K51)),0),0)</f>
        <v>0</v>
      </c>
      <c r="I51" s="123" t="str">
        <f t="shared" si="15"/>
        <v/>
      </c>
      <c r="J51" s="123" t="str">
        <f>IF(A51&lt;&gt;"",IF(A51=1,'life table -مفروضات و نرخ ها'!$M$6,0),"")</f>
        <v/>
      </c>
      <c r="K51" s="124">
        <v>1</v>
      </c>
      <c r="L51" s="124" t="str">
        <f t="shared" si="13"/>
        <v/>
      </c>
      <c r="M51" s="124">
        <f t="shared" si="6"/>
        <v>0.28649999999999998</v>
      </c>
      <c r="N51" s="123">
        <f>IF(B51&lt;&gt;"",S51*(VLOOKUP('life table -مفروضات و نرخ ها'!$O$3+A50,'life table -مفروضات و نرخ ها'!$A$3:$D$103,4)*(1/(1+L51)^0.5)),0)</f>
        <v>0</v>
      </c>
      <c r="O51" s="123">
        <f>IFERROR(IF(C51&lt;&gt;"",R51*(VLOOKUP('life table -مفروضات و نرخ ها'!$S$3+A50,'life table -مفروضات و نرخ ها'!$A$3:$D$103,4)*(1/(1+L51)^0.5)),0),"")</f>
        <v>0</v>
      </c>
      <c r="P51" s="123">
        <f>IFERROR(IF(D51&lt;&gt;"",Q51*(VLOOKUP('life table -مفروضات و نرخ ها'!$S$4+A50,'life table -مفروضات و نرخ ها'!$A$3:$D$103,4)*(1/(1+L51)^0.5)),0),"")</f>
        <v>0</v>
      </c>
      <c r="Q51" s="123">
        <f>IF(D51&lt;&gt;"",IF((Q50*(1+'life table -مفروضات و نرخ ها'!$M$4))&gt;='life table -مفروضات و نرخ ها'!$I$10,'life table -مفروضات و نرخ ها'!$I$10,(Q50*(1+'life table -مفروضات و نرخ ها'!$M$4))),0)</f>
        <v>0</v>
      </c>
      <c r="R51" s="123">
        <f>IF(C51&lt;&gt;"",IF((R50*(1+'life table -مفروضات و نرخ ها'!$M$4))&gt;='life table -مفروضات و نرخ ها'!$I$10,'life table -مفروضات و نرخ ها'!$I$10,(R50*(1+'life table -مفروضات و نرخ ها'!$M$4))),0)</f>
        <v>0</v>
      </c>
      <c r="S51" s="123">
        <f>IF(A51&lt;&gt;"",IF((S50*(1+'life table -مفروضات و نرخ ها'!$M$4))&gt;='life table -مفروضات و نرخ ها'!$I$10,'life table -مفروضات و نرخ ها'!$I$10,(S50*(1+'life table -مفروضات و نرخ ها'!$M$4))),0)</f>
        <v>0</v>
      </c>
      <c r="T51" s="123">
        <f>IF(A51&lt;&gt;"",IF(S51*'ورود اطلاعات'!$D$7&lt;='life table -مفروضات و نرخ ها'!$M$10,S51*'ورود اطلاعات'!$D$7,'life table -مفروضات و نرخ ها'!$M$10),0)</f>
        <v>0</v>
      </c>
      <c r="U51" s="123">
        <f>IF(A51&lt;&gt;"",IF(R51*'ورود اطلاعات'!$F$7&lt;='life table -مفروضات و نرخ ها'!$M$10,R51*'ورود اطلاعات'!$F$7,'life table -مفروضات و نرخ ها'!$M$10),0)</f>
        <v>0</v>
      </c>
      <c r="V51" s="123">
        <f>IF(A51&lt;&gt;"",IF(Q51*'ورود اطلاعات'!$H$7&lt;='life table -مفروضات و نرخ ها'!$M$10,Q51*'ورود اطلاعات'!$H$7,'life table -مفروضات و نرخ ها'!$M$10),0)</f>
        <v>0</v>
      </c>
      <c r="W51" s="123" t="str">
        <f>IF(A51&lt;&gt;"",IF(W50*(1+'life table -مفروضات و نرخ ها'!$M$4)&lt;'life table -مفروضات و نرخ ها'!$I$11,W50*(1+'life table -مفروضات و نرخ ها'!$M$4),'life table -مفروضات و نرخ ها'!$I$11),"")</f>
        <v/>
      </c>
      <c r="X51" s="123">
        <f>IF(C51&lt;&gt;"",IF(X50*(1+'life table -مفروضات و نرخ ها'!$M$4)&lt;'life table -مفروضات و نرخ ها'!$I$11,X50*(1+'life table -مفروضات و نرخ ها'!$M$4),'life table -مفروضات و نرخ ها'!$I$11),0)</f>
        <v>0</v>
      </c>
      <c r="Y51" s="123">
        <f>IF(D51&lt;&gt;"",IF(Y50*(1+'life table -مفروضات و نرخ ها'!$M$4)&lt;'life table -مفروضات و نرخ ها'!$I$11,Y50*(1+'life table -مفروضات و نرخ ها'!$M$4),'life table -مفروضات و نرخ ها'!$I$11),0)</f>
        <v>0</v>
      </c>
      <c r="Z51" s="123">
        <f>IF(A51&lt;&gt;"",IF(Z50*(1+'life table -مفروضات و نرخ ها'!$M$4)&lt;'life table -مفروضات و نرخ ها'!$M$11,Z50*(1+'life table -مفروضات و نرخ ها'!$M$4),'life table -مفروضات و نرخ ها'!$M$11),0)</f>
        <v>0</v>
      </c>
      <c r="AA51" s="123">
        <f>IF(C51&lt;&gt;"",IF(AA50*(1+'life table -مفروضات و نرخ ها'!$M$4)&lt;'life table -مفروضات و نرخ ها'!$M$11,AA50*(1+'life table -مفروضات و نرخ ها'!$M$4),'life table -مفروضات و نرخ ها'!$M$11),0)</f>
        <v>0</v>
      </c>
      <c r="AB51" s="123">
        <f>IF(D51&lt;&gt;"",IF(AB50*(1+'life table -مفروضات و نرخ ها'!$M$4)&lt;'life table -مفروضات و نرخ ها'!$M$11,AB50*(1+'life table -مفروضات و نرخ ها'!$M$4),'life table -مفروضات و نرخ ها'!$M$11),0)</f>
        <v>0</v>
      </c>
      <c r="AC51" s="123">
        <f>IF(B51&gt;60,0,IF('ورود اطلاعات'!$D$14="ندارد",0,MIN(S51*'ورود اطلاعات'!$D$14,'life table -مفروضات و نرخ ها'!$O$10)))</f>
        <v>0</v>
      </c>
      <c r="AD51" s="123">
        <f>IF(C51&gt;60,0,IF('ورود اطلاعات'!$F$14="ندارد",0,MIN(R51*'ورود اطلاعات'!$F$14,'life table -مفروضات و نرخ ها'!$O$10)))</f>
        <v>0</v>
      </c>
      <c r="AE51" s="123">
        <f>IF(D51&gt;60,0,IF('ورود اطلاعات'!$H$14="ندارد",0,MIN(Q51*'ورود اطلاعات'!$H$14,'life table -مفروضات و نرخ ها'!$O$10)))</f>
        <v>0</v>
      </c>
      <c r="AF51" s="123">
        <f>IFERROR(IF(A51&lt;&gt;"",IF(AND('ورود اطلاعات'!$D$21="بیمه گذار",18&lt;=E51,E51&lt;=60),(AF50*AN50-AK50),IF(AND('ورود اطلاعات'!$D$21="بیمه شده اصلی",18&lt;=B51,B51&lt;=60),(AF50*AN50-AK50),0)),0),0)</f>
        <v>0</v>
      </c>
      <c r="AG51" s="123">
        <f t="shared" si="21"/>
        <v>0</v>
      </c>
      <c r="AH51" s="123">
        <f>IF(A51&lt;&gt;"",IF(AND('ورود اطلاعات'!$D$21="بیمه گذار",18&lt;=E51,E51&lt;=60),(AH50*AN50-AJ50),IF(AND('ورود اطلاعات'!$D$21="بیمه شده اصلی",18&lt;=B51,B51&lt;=60),(AH50*AN50-AJ50),0)),0)</f>
        <v>0</v>
      </c>
      <c r="AI51" s="123">
        <f t="shared" si="22"/>
        <v>0</v>
      </c>
      <c r="AJ51" s="123">
        <f>IFERROR(IF(A51&lt;&gt;"",IF('life table -مفروضات و نرخ ها'!$O$6="دارد",IF('life table -مفروضات و نرخ ها'!$O$11=0,IF(AND('life table -مفروضات و نرخ ها'!$K$5="خیر",'ورود اطلاعات'!$D$21="بیمه گذار"),(G52+AZ52+BA52+BB52+BC52+BD52+BE52+BF52+BG52+BH52+BI52+BP52+BQ52+BR52),IF(AND('life table -مفروضات و نرخ ها'!$K$5="خیر",'ورود اطلاعات'!$D$21="بیمه شده اصلی"),(G52+CB52+CC52),0)),0),0),0),0)</f>
        <v>0</v>
      </c>
      <c r="AK51" s="123">
        <f>IF(A51&lt;&gt;"",IF('life table -مفروضات و نرخ ها'!$O$6="دارد",IF('ورود اطلاعات'!$B$9=1,IF('ورود اطلاعات'!$B$11="خیر",G52,0),0),0),0)</f>
        <v>0</v>
      </c>
      <c r="AL51" s="123">
        <f>IF(A51&lt;&gt;"",IF('life table -مفروضات و نرخ ها'!$O$6="دارد",IF('life table -مفروضات و نرخ ها'!$O$11=1,IF('life table -مفروضات و نرخ ها'!$K$5="بلی",G52,0),0),0),0)</f>
        <v>0</v>
      </c>
      <c r="AM51" s="123" t="str">
        <f>IFERROR(IF(A51&lt;&gt;"",IF('life table -مفروضات و نرخ ها'!$O$6="دارد",IF('life table -مفروضات و نرخ ها'!$O$11=0,IF('life table -مفروضات و نرخ ها'!$K$5="بلی",(G52+CB52+CC52),0),0),0),""),0)</f>
        <v/>
      </c>
      <c r="AN51" s="124" t="str">
        <f t="shared" si="16"/>
        <v/>
      </c>
      <c r="AO51" s="124" t="str">
        <f t="shared" si="17"/>
        <v/>
      </c>
      <c r="AP51" s="124" t="str">
        <f>IF(A51&lt;&gt;"",PRODUCT($AO$4:AO51),"")</f>
        <v/>
      </c>
      <c r="AQ51" s="123">
        <f>کارمزد!N51</f>
        <v>0</v>
      </c>
      <c r="AR51" s="123">
        <f>IF(A51&lt;6,('life table -مفروضات و نرخ ها'!$Q$4/5)*$S$4,0)</f>
        <v>0</v>
      </c>
      <c r="AS51" s="123" t="str">
        <f>IFERROR(IF(A51&lt;&gt;"",'life table -مفروضات و نرخ ها'!$Q$6*H51,""),"")</f>
        <v/>
      </c>
      <c r="AT51" s="123" t="str">
        <f>IF(A51&lt;&gt;"",'life table -مفروضات و نرخ ها'!$Q$7*H51,"")</f>
        <v/>
      </c>
      <c r="AU51" s="123">
        <f t="shared" si="18"/>
        <v>0</v>
      </c>
      <c r="AV51" s="125">
        <f>IF(A51&lt;&gt;"",(('life table -مفروضات و نرخ ها'!$M$5*(((AN51)^(1/'life table -مفروضات و نرخ ها'!$M$5))-1))/((1-AO51)*((AN51)^(1/'life table -مفروضات و نرخ ها'!$M$5)))-1),0)</f>
        <v>0</v>
      </c>
      <c r="AW51" s="123" t="str">
        <f>IF(A51&lt;&gt;"",N51*'life table -مفروضات و نرخ ها'!$O$4,"")</f>
        <v/>
      </c>
      <c r="AX51" s="123" t="str">
        <f>IF(A51&lt;&gt;"",O51*'life table -مفروضات و نرخ ها'!$U$3,"")</f>
        <v/>
      </c>
      <c r="AY51" s="123" t="str">
        <f>IF(A51&lt;&gt;"",P51*'life table -مفروضات و نرخ ها'!$U$4,"")</f>
        <v/>
      </c>
      <c r="AZ51" s="123" t="str">
        <f>IFERROR(IF(A51&lt;&gt;"",IF('life table -مفروضات و نرخ ها'!$O$8=1,('life table -مفروضات و نرخ ها'!$Y$3*T51),IF('life table -مفروضات و نرخ ها'!$O$8=2,('life table -مفروضات و نرخ ها'!$Y$4*T51),IF('life table -مفروضات و نرخ ها'!$O$8=3,('life table -مفروضات و نرخ ها'!$Y$5*T51),IF('life table -مفروضات و نرخ ها'!$O$8=4,('life table -مفروضات و نرخ ها'!$Y$6*T51),('life table -مفروضات و نرخ ها'!$Y$7*T51))))),""),"")</f>
        <v/>
      </c>
      <c r="BA51" s="123" t="str">
        <f>IFERROR(IF(A51&lt;&gt;"",IF('life table -مفروضات و نرخ ها'!$S$10=1,('life table -مفروضات و نرخ ها'!$Y$3*U51),IF('life table -مفروضات و نرخ ها'!$S$10=2,('life table -مفروضات و نرخ ها'!$Y$4*U51),IF('life table -مفروضات و نرخ ها'!$S$10=3,('life table -مفروضات و نرخ ها'!$Y$5*U51),IF('life table -مفروضات و نرخ ها'!$S$10=4,('life table -مفروضات و نرخ ها'!$Y$6*U51),('life table -مفروضات و نرخ ها'!$Y$7*U51))))),""),"")</f>
        <v/>
      </c>
      <c r="BB51" s="123" t="str">
        <f>IFERROR(IF(A51&lt;&gt;"",IF('life table -مفروضات و نرخ ها'!$S$11=1,('life table -مفروضات و نرخ ها'!$Y$3*V51),IF('life table -مفروضات و نرخ ها'!$S$11=2,('life table -مفروضات و نرخ ها'!$Y$4*V51),IF('life table -مفروضات و نرخ ها'!$S$11=3,('life table -مفروضات و نرخ ها'!$Y$5*V51),IF('life table -مفروضات و نرخ ها'!$S$11=4,('life table -مفروضات و نرخ ها'!$Y$6*V51),('life table -مفروضات و نرخ ها'!$Y$7*V51))))),""),"")</f>
        <v/>
      </c>
      <c r="BC51" s="123" t="str">
        <f>IFERROR(IF(A51&lt;&gt;"",IF('life table -مفروضات و نرخ ها'!$O$8=1,('life table -مفروضات و نرخ ها'!$Z$3*W51),IF('life table -مفروضات و نرخ ها'!$O$8=2,('life table -مفروضات و نرخ ها'!$Z$4*W51),IF('life table -مفروضات و نرخ ها'!$O$8=3,('life table -مفروضات و نرخ ها'!$Z$5*W51),IF('life table -مفروضات و نرخ ها'!$O$8=4,('life table -مفروضات و نرخ ها'!$Z$6*W51),('life table -مفروضات و نرخ ها'!$Z$7*W51))))),""),"")</f>
        <v/>
      </c>
      <c r="BD51" s="123" t="str">
        <f>IFERROR(IF(A51&lt;&gt;"",IF('life table -مفروضات و نرخ ها'!$S$10=1,('life table -مفروضات و نرخ ها'!$Z$3*X51),IF('life table -مفروضات و نرخ ها'!$S$10=2,('life table -مفروضات و نرخ ها'!$Z$4*X51),IF('life table -مفروضات و نرخ ها'!$S$10=3,('life table -مفروضات و نرخ ها'!$Z$5*X51),IF('life table -مفروضات و نرخ ها'!$S$10=4,('life table -مفروضات و نرخ ها'!$Z$6*X51),('life table -مفروضات و نرخ ها'!$Z$7*X51))))),""),"")</f>
        <v/>
      </c>
      <c r="BE51" s="123" t="str">
        <f>IFERROR(IF(A51&lt;&gt;"",IF('life table -مفروضات و نرخ ها'!$S$11=1,('life table -مفروضات و نرخ ها'!$Z$3*Y51),IF('life table -مفروضات و نرخ ها'!$S$11=2,('life table -مفروضات و نرخ ها'!$Z$4*Y51),IF('life table -مفروضات و نرخ ها'!$S$11=3,('life table -مفروضات و نرخ ها'!$Z$5*Y51),IF('life table -مفروضات و نرخ ها'!$S$11=4,('life table -مفروضات و نرخ ها'!$Z$6*Y51),('life table -مفروضات و نرخ ها'!$Z$7*Y51))))),""),"")</f>
        <v/>
      </c>
      <c r="BF51" s="123" t="str">
        <f>IFERROR(IF(A51&lt;&gt;"",IF('life table -مفروضات و نرخ ها'!$O$8=1,('life table -مفروضات و نرخ ها'!$AA$3*Z51),IF('life table -مفروضات و نرخ ها'!$O$8=2,('life table -مفروضات و نرخ ها'!$AA$4*Z51),IF('life table -مفروضات و نرخ ها'!$O$8=3,('life table -مفروضات و نرخ ها'!$AA$5*Z51),IF('life table -مفروضات و نرخ ها'!$O$8=4,('life table -مفروضات و نرخ ها'!$AA$6*Z51),('life table -مفروضات و نرخ ها'!$AA$7*Z51))))),""),"")</f>
        <v/>
      </c>
      <c r="BG51" s="123" t="str">
        <f>IFERROR(IF(A51&lt;&gt;"",IF('life table -مفروضات و نرخ ها'!$S$10=1,('life table -مفروضات و نرخ ها'!$AA$3*AA51),IF('life table -مفروضات و نرخ ها'!$S$10=2,('life table -مفروضات و نرخ ها'!$AA$4*AA51),IF('life table -مفروضات و نرخ ها'!$S$10=3,('life table -مفروضات و نرخ ها'!$AA$5*AA51),IF('life table -مفروضات و نرخ ها'!$S$10=4,('life table -مفروضات و نرخ ها'!$AA$6*AA51),('life table -مفروضات و نرخ ها'!$AA$7*AA51))))),""),"")</f>
        <v/>
      </c>
      <c r="BH51" s="123" t="str">
        <f>IFERROR(IF(B51&lt;&gt;"",IF('life table -مفروضات و نرخ ها'!$S$11=1,('life table -مفروضات و نرخ ها'!$AA$3*AB51),IF('life table -مفروضات و نرخ ها'!$S$11=2,('life table -مفروضات و نرخ ها'!$AA$4*AB51),IF('life table -مفروضات و نرخ ها'!$S$11=3,('life table -مفروضات و نرخ ها'!$AA$5*AB51),IF('life table -مفروضات و نرخ ها'!$S$11=4,('life table -مفروضات و نرخ ها'!$AA$6*AB51),('life table -مفروضات و نرخ ها'!$AA$7*AB51))))),""),"")</f>
        <v/>
      </c>
      <c r="BI51" s="123" t="str">
        <f>IF(A51&lt;&gt;"",(T51*'life table -مفروضات و نرخ ها'!$Y$3+W51*'life table -مفروضات و نرخ ها'!$Z$3+Z51*'life table -مفروضات و نرخ ها'!$AA$3)*'ورود اطلاعات'!$D$22+(U51*'life table -مفروضات و نرخ ها'!$Y$3+X51*'life table -مفروضات و نرخ ها'!$Z$3+AA51*'life table -مفروضات و نرخ ها'!$AA$3)*'ورود اطلاعات'!$F$17+(V51*'life table -مفروضات و نرخ ها'!$Y$3+Y51*'life table -مفروضات و نرخ ها'!$Z$3+AB51*'life table -مفروضات و نرخ ها'!$AA$3)*('ورود اطلاعات'!$H$17),"")</f>
        <v/>
      </c>
      <c r="BJ51" s="123">
        <f>IFERROR(IF($B$4+A51='ورود اطلاعات'!$B$8+محاسبات!$B$4,0,IF('ورود اطلاعات'!$B$11="بلی",IF(AND(B51&lt;18,B51&gt;60),0,IF(AND('ورود اطلاعات'!$D$20="دارد",'ورود اطلاعات'!$B$9=0),(G51+AZ51+BA51+BB51+BC51+BD51+BE51+BF51+BG51+BH51+BP51+BQ51+BR51+BI51)/K51)*VLOOKUP(B51,'life table -مفروضات و نرخ ها'!AF:AG,2,0))*(1+'ورود اطلاعات'!$D$22+'ورود اطلاعات'!$D$5),0)),0)</f>
        <v>0</v>
      </c>
      <c r="BK51" s="123">
        <f>IFERROR(IF($B$4+A51='ورود اطلاعات'!$B$8+محاسبات!$B$4,0,IF('ورود اطلاعات'!$B$11="بلی",IF(AND(B51&lt;18,B51&gt;60),0,IF(AND('ورود اطلاعات'!$D$20="دارد",'ورود اطلاعات'!$B$9=1),(G51)/K51)*VLOOKUP(B51,'life table -مفروضات و نرخ ها'!AF:AG,2,0))*(1+'ورود اطلاعات'!$D$22+'ورود اطلاعات'!$D$5),0)),0)</f>
        <v>0</v>
      </c>
      <c r="BL51" s="123">
        <f>IFERROR(IF($E$4+A51='ورود اطلاعات'!$B$8+محاسبات!$E$4,0,IF('ورود اطلاعات'!$B$9=0,IF('ورود اطلاعات'!$B$11="خیر",IF('ورود اطلاعات'!$D$20="دارد",IF('ورود اطلاعات'!$D$21="بیمه گذار",IF(AND(E51&lt;18,E51&gt;60),0,(((G51+AZ51+BA51+BB51+BC51+BD51+BE51+BF51+BG51+BH51+BP51+BQ51+BR51+BI51)/K51)*VLOOKUP(E51,'life table -مفروضات و نرخ ها'!AF:AG,2,0)*(1+'ورود اطلاعات'!$D$24+'ورود اطلاعات'!$D$23))),0),0),0),0)),0)</f>
        <v>0</v>
      </c>
      <c r="BM51" s="123">
        <f>IFERROR(IF($B$4+A51='ورود اطلاعات'!$B$8+$B$4,0,IF('ورود اطلاعات'!$B$9=0,IF('ورود اطلاعات'!$B$11="خیر",IF('ورود اطلاعات'!$D$20="دارد",IF('ورود اطلاعات'!$D$21="بیمه شده اصلی",IF(AND(B51&lt;18,B51&gt;60),0,(((G51+AZ51+BA51+BB51+BC51+BD51+BE51+BF51+BG51+BH51+BP51+BQ51+BR51+BI51)/K51)*VLOOKUP(B51,'life table -مفروضات و نرخ ها'!AF:AG,2,0)*(1+'ورود اطلاعات'!$D$22+'ورود اطلاعات'!$D$5))),0),0),0),0)),0)</f>
        <v>0</v>
      </c>
      <c r="BN51" s="123">
        <f>IFERROR(IF($E$4+A51='ورود اطلاعات'!$B$8+$E$4,0,IF('ورود اطلاعات'!$B$9=1,IF('ورود اطلاعات'!$B$11="خیر",IF('ورود اطلاعات'!$D$20="دارد",IF('ورود اطلاعات'!$D$21="بیمه گذار",IF(AND(E51&lt;18,E51&gt;60),0,((G51/K51)*VLOOKUP(E51,'life table -مفروضات و نرخ ها'!AF:AG,2,0)*(1+'ورود اطلاعات'!$D$24+'ورود اطلاعات'!$D$23))),0),0),0))),0)</f>
        <v>0</v>
      </c>
      <c r="BO51" s="123">
        <f>IFERROR(IF($B$4+A51='ورود اطلاعات'!$B$8+$B$4,0,IF('ورود اطلاعات'!$B$9=1,IF('ورود اطلاعات'!$B$11="خیر",IF('ورود اطلاعات'!$D$20="دارد",IF('ورود اطلاعات'!$D$21="بیمه شده اصلی",IF(AND(B51&lt;18,B51&gt;60),0,((G51/K51)*VLOOKUP(B51,'life table -مفروضات و نرخ ها'!AF:AG,2,0)*(1+'ورود اطلاعات'!$D$22+'ورود اطلاعات'!$D$5))),0),0),0),0)),0)</f>
        <v>0</v>
      </c>
      <c r="BP51" s="123">
        <f>IFERROR(IF('ورود اطلاعات'!$D$16=5,(VLOOKUP(محاسبات!B51,'life table -مفروضات و نرخ ها'!AC:AD,2,0)*محاسبات!AC51)/1000000,(VLOOKUP(محاسبات!B51,'life table -مفروضات و نرخ ها'!AC:AE,3,0)*محاسبات!AC51)/1000000)*(1+'ورود اطلاعات'!$D$5),0)</f>
        <v>0</v>
      </c>
      <c r="BQ51" s="123">
        <f>IFERROR(IF('ورود اطلاعات'!$F$16=5,(VLOOKUP(C51,'life table -مفروضات و نرخ ها'!AC:AD,2,0)*AD51)/1000000,(VLOOKUP(C51,'life table -مفروضات و نرخ ها'!AC:AE,3,0)*محاسبات!AD51)/1000000)*(1+'ورود اطلاعات'!$F$5),0)</f>
        <v>0</v>
      </c>
      <c r="BR51" s="123">
        <f>IFERROR(IF('ورود اطلاعات'!$H$16=5,(VLOOKUP(D51,'life table -مفروضات و نرخ ها'!AC:AD,2,0)*AE51)/1000000,(VLOOKUP(D51,'life table -مفروضات و نرخ ها'!AC:AE,3,0)*AE51)/1000000)*(1+'ورود اطلاعات'!$H$5),0)</f>
        <v>0</v>
      </c>
      <c r="BS51" s="123" t="b">
        <f>IF(A51&lt;&gt;"",IF('ورود اطلاعات'!$B$9=1,IF('ورود اطلاعات'!$B$11="بلی",IF(AND(18&lt;=B51,B51&lt;=60),AG51*(VLOOKUP('life table -مفروضات و نرخ ها'!$O$3+A50,'life table -مفروضات و نرخ ها'!$A$3:$D$103,4,0))*(1+'ورود اطلاعات'!$D$5),0),0),0))</f>
        <v>0</v>
      </c>
      <c r="BT51" s="123" t="b">
        <f>IFERROR(IF(A51&lt;&gt;"",IF('ورود اطلاعات'!$B$9=1,IF('ورود اطلاعات'!$B$11="خیر",IF('ورود اطلاعات'!$D$21="بیمه شده اصلی",(محاسبات!AF51*VLOOKUP(محاسبات!B51,'life table -مفروضات و نرخ ها'!A:D,4,0)*(1+'ورود اطلاعات'!$D$5)),IF('ورود اطلاعات'!$D$21="بیمه گذار",(محاسبات!AF51*VLOOKUP(محاسبات!E51,'life table -مفروضات و نرخ ها'!A:D,4,0)*(1+'ورود اطلاعات'!$D$23)),0))))),0)</f>
        <v>0</v>
      </c>
      <c r="BU51" s="123" t="b">
        <f>IFERROR(IF(A51&lt;&gt;"",IF('ورود اطلاعات'!$B$9=0,IF('ورود اطلاعات'!$B$11="خیر",IF('ورود اطلاعات'!$D$21="بیمه شده اصلی",(محاسبات!AH51*VLOOKUP(محاسبات!B51,'life table -مفروضات و نرخ ها'!A:D,4,0)*(1+'ورود اطلاعات'!$D$5)),IF('ورود اطلاعات'!$D$21="بیمه گذار",(محاسبات!AH51*VLOOKUP(محاسبات!E51,'life table -مفروضات و نرخ ها'!A:D,4,0)*(1+'ورود اطلاعات'!$D$23)),0))))),0)</f>
        <v>0</v>
      </c>
      <c r="BV51" s="123" t="b">
        <f>IF(A51&lt;&gt;"",IF('ورود اطلاعات'!$B$9=0,IF('ورود اطلاعات'!$B$11="بلی",IF(AND(18&lt;=B51,B51&lt;=60),AI51*(VLOOKUP('life table -مفروضات و نرخ ها'!$O$3+A50,'life table -مفروضات و نرخ ها'!$A$3:$D$103,4,0))*(1+'ورود اطلاعات'!$D$5),0),0),0))</f>
        <v>0</v>
      </c>
      <c r="BW51" s="123" t="str">
        <f>IFERROR(IF(A51&lt;&gt;"",'life table -مفروضات و نرخ ها'!$Q$11*BK51,""),0)</f>
        <v/>
      </c>
      <c r="BX51" s="123" t="str">
        <f>IFERROR(IF(A51&lt;&gt;"",'life table -مفروضات و نرخ ها'!$Q$11*(BO51+BN51),""),0)</f>
        <v/>
      </c>
      <c r="BY51" s="123">
        <f>IFERROR(IF(A51&lt;&gt;"",BJ51*'life table -مفروضات و نرخ ها'!$Q$11,0),"")</f>
        <v>0</v>
      </c>
      <c r="BZ51" s="123">
        <f>IFERROR(IF(A51&lt;&gt;"",(BM51+BL51)*'life table -مفروضات و نرخ ها'!$Q$11,0),0)</f>
        <v>0</v>
      </c>
      <c r="CA51" s="123">
        <f>IF(A51&lt;&gt;"",AZ51+BC51+BF51+BJ51+BK51+BL51+BM51+BN51+BO51+BP51+BS51+BT51+BU51+BV51+BW51+BX51+BY51+BZ51+'ورود اطلاعات'!$D$22*(محاسبات!T51*'life table -مفروضات و نرخ ها'!$Y$3+محاسبات!W51*'life table -مفروضات و نرخ ها'!$Z$3+محاسبات!Z51*'life table -مفروضات و نرخ ها'!$AA$3),0)</f>
        <v>0</v>
      </c>
      <c r="CB51" s="123">
        <f>IF(A51&lt;&gt;"",BA51+BD51+BG51+BQ51+'ورود اطلاعات'!$F$17*(محاسبات!U51*'life table -مفروضات و نرخ ها'!$Y$3+محاسبات!X51*'life table -مفروضات و نرخ ها'!$Z$3+محاسبات!AA51*'life table -مفروضات و نرخ ها'!$AA$3),0)</f>
        <v>0</v>
      </c>
      <c r="CC51" s="123" t="str">
        <f>IF(A51&lt;&gt;"",BB51+BE51+BH51+BR51+'ورود اطلاعات'!$H$17*(محاسبات!V51*'life table -مفروضات و نرخ ها'!$Y$3+محاسبات!Y51*'life table -مفروضات و نرخ ها'!$Z$3+محاسبات!AB51*'life table -مفروضات و نرخ ها'!$AA$3),"")</f>
        <v/>
      </c>
      <c r="CD51" s="123" t="str">
        <f>IF(B51&lt;&gt;"",'life table -مفروضات و نرخ ها'!$Q$8*(N51+P51+O51+AQ51+AR51+AS51+AT51+AW51+AX51+AY51+AZ51+BA51+BL51+BN51+BO51+BB51+BC51+BD51+BE51+BF51+BG51+BH51+BP51+BQ51+BR51+BJ51+BK51+BM51+BS51+BT51+BU51+BV51+BW51+BX51+BY51+BZ51+AU51),"")</f>
        <v/>
      </c>
      <c r="CE51" s="123" t="str">
        <f>IF(B51&lt;&gt;"",'life table -مفروضات و نرخ ها'!$Q$9*(N51+P51+O51+AQ51+AR51+AS51+AT51+AW51+AX51+AY51+AZ51+BA51+BL51+BN51+BO51+BB51+BC51+BD51+BE51+BF51+BG51+BH51+BP51+BQ51+BR51+BJ51+BK51+BM51+BS51+BT51+BU51+BV51+BW51+BX51+BY51+BZ51+AU51),"")</f>
        <v/>
      </c>
      <c r="CF51" s="123" t="str">
        <f>IF(A51&lt;&gt;"",(CF50*(1+L51)+(I51/'life table -مفروضات و نرخ ها'!$M$5)*L51*((1+L51)^(1/'life table -مفروضات و نرخ ها'!$M$5))/(((1+L51)^(1/'life table -مفروضات و نرخ ها'!$M$5))-1)),"")</f>
        <v/>
      </c>
      <c r="CG51" s="123" t="str">
        <f t="shared" si="24"/>
        <v/>
      </c>
      <c r="CH51" s="123" t="str">
        <f t="shared" si="23"/>
        <v/>
      </c>
      <c r="CI51" s="123" t="str">
        <f t="shared" si="12"/>
        <v/>
      </c>
      <c r="CJ51" s="123" t="str">
        <f t="shared" si="19"/>
        <v/>
      </c>
      <c r="CK51" s="121">
        <f>'ورود اطلاعات'!$D$19*محاسبات!G50</f>
        <v>0</v>
      </c>
      <c r="CL51" s="126">
        <f t="shared" si="20"/>
        <v>0</v>
      </c>
      <c r="CM51" s="123" t="str">
        <f>IF(A51&lt;&gt;"",(CM50*(1+$CO$1)+(I51/'life table -مفروضات و نرخ ها'!$M$5)*$CO$1*((1+$CO$1)^(1/'life table -مفروضات و نرخ ها'!$M$5))/(((1+$CO$1)^(1/'life table -مفروضات و نرخ ها'!$M$5))-1)),"")</f>
        <v/>
      </c>
      <c r="CN51" s="123" t="str">
        <f t="shared" si="9"/>
        <v/>
      </c>
    </row>
    <row r="52" spans="1:92" ht="19.5" x14ac:dyDescent="0.25">
      <c r="A52" s="95" t="str">
        <f t="shared" si="10"/>
        <v/>
      </c>
      <c r="B52" s="122" t="str">
        <f>IFERROR(IF(A51+$B$4&gt;81,"",IF($B$4+'life table -مفروضات و نرخ ها'!A51&lt;$B$4+'life table -مفروضات و نرخ ها'!$I$5,$B$4+'life table -مفروضات و نرخ ها'!A51,"")),"")</f>
        <v/>
      </c>
      <c r="C52" s="122" t="str">
        <f>IFERROR(IF(B52&lt;&gt;"",IF(A51+$C$4&gt;81,"",IF($C$4+'life table -مفروضات و نرخ ها'!A51&lt;$C$4+'life table -مفروضات و نرخ ها'!$I$5,$C$4+'life table -مفروضات و نرخ ها'!A51,"")),""),"")</f>
        <v/>
      </c>
      <c r="D52" s="122" t="str">
        <f>IFERROR(IF(B52&lt;&gt;"",IF(A51+$D$4&gt;81,"",IF($D$4+'life table -مفروضات و نرخ ها'!A51&lt;$D$4+'life table -مفروضات و نرخ ها'!$I$5,$D$4+'life table -مفروضات و نرخ ها'!A51,"")),""),"")</f>
        <v/>
      </c>
      <c r="E52" s="122" t="str">
        <f>IF(B52&lt;&gt;"",IF('life table -مفروضات و نرخ ها'!$K$4&lt;&gt; 0,IF($E$4+'life table -مفروضات و نرخ ها'!A51&lt;$E$4+'life table -مفروضات و نرخ ها'!$I$5,$E$4+'life table -مفروضات و نرخ ها'!A51,"")),"")</f>
        <v/>
      </c>
      <c r="G52" s="123">
        <f>IF(A52&lt;&gt;"",IF('life table -مفروضات و نرخ ها'!$I$7&lt;&gt; "يكجا",G51*(1+'life table -مفروضات و نرخ ها'!$I$4),0),0)</f>
        <v>0</v>
      </c>
      <c r="H52" s="123">
        <f>IFERROR(IF(A52&lt;&gt;"",IF('life table -مفروضات و نرخ ها'!$O$11=1,(G52/K52)-(CA52+CB52+CC52),(G52/K52)),0),0)</f>
        <v>0</v>
      </c>
      <c r="I52" s="123" t="str">
        <f t="shared" si="15"/>
        <v/>
      </c>
      <c r="J52" s="123" t="str">
        <f>IF(A52&lt;&gt;"",IF(A52=1,'life table -مفروضات و نرخ ها'!$M$6,0),"")</f>
        <v/>
      </c>
      <c r="K52" s="124">
        <v>1</v>
      </c>
      <c r="L52" s="124" t="str">
        <f t="shared" si="13"/>
        <v/>
      </c>
      <c r="M52" s="124">
        <f t="shared" si="6"/>
        <v>0.28649999999999998</v>
      </c>
      <c r="N52" s="123">
        <f>IF(B52&lt;&gt;"",S52*(VLOOKUP('life table -مفروضات و نرخ ها'!$O$3+A51,'life table -مفروضات و نرخ ها'!$A$3:$D$103,4)*(1/(1+L52)^0.5)),0)</f>
        <v>0</v>
      </c>
      <c r="O52" s="123">
        <f>IFERROR(IF(C52&lt;&gt;"",R52*(VLOOKUP('life table -مفروضات و نرخ ها'!$S$3+A51,'life table -مفروضات و نرخ ها'!$A$3:$D$103,4)*(1/(1+L52)^0.5)),0),"")</f>
        <v>0</v>
      </c>
      <c r="P52" s="123">
        <f>IFERROR(IF(D52&lt;&gt;"",Q52*(VLOOKUP('life table -مفروضات و نرخ ها'!$S$4+A51,'life table -مفروضات و نرخ ها'!$A$3:$D$103,4)*(1/(1+L52)^0.5)),0),"")</f>
        <v>0</v>
      </c>
      <c r="Q52" s="123">
        <f>IF(D52&lt;&gt;"",IF((Q51*(1+'life table -مفروضات و نرخ ها'!$M$4))&gt;='life table -مفروضات و نرخ ها'!$I$10,'life table -مفروضات و نرخ ها'!$I$10,(Q51*(1+'life table -مفروضات و نرخ ها'!$M$4))),0)</f>
        <v>0</v>
      </c>
      <c r="R52" s="123">
        <f>IF(C52&lt;&gt;"",IF((R51*(1+'life table -مفروضات و نرخ ها'!$M$4))&gt;='life table -مفروضات و نرخ ها'!$I$10,'life table -مفروضات و نرخ ها'!$I$10,(R51*(1+'life table -مفروضات و نرخ ها'!$M$4))),0)</f>
        <v>0</v>
      </c>
      <c r="S52" s="123">
        <f>IF(A52&lt;&gt;"",IF((S51*(1+'life table -مفروضات و نرخ ها'!$M$4))&gt;='life table -مفروضات و نرخ ها'!$I$10,'life table -مفروضات و نرخ ها'!$I$10,(S51*(1+'life table -مفروضات و نرخ ها'!$M$4))),0)</f>
        <v>0</v>
      </c>
      <c r="T52" s="123">
        <f>IF(A52&lt;&gt;"",IF(S52*'ورود اطلاعات'!$D$7&lt;='life table -مفروضات و نرخ ها'!$M$10,S52*'ورود اطلاعات'!$D$7,'life table -مفروضات و نرخ ها'!$M$10),0)</f>
        <v>0</v>
      </c>
      <c r="U52" s="123">
        <f>IF(A52&lt;&gt;"",IF(R52*'ورود اطلاعات'!$F$7&lt;='life table -مفروضات و نرخ ها'!$M$10,R52*'ورود اطلاعات'!$F$7,'life table -مفروضات و نرخ ها'!$M$10),0)</f>
        <v>0</v>
      </c>
      <c r="V52" s="123">
        <f>IF(A52&lt;&gt;"",IF(Q52*'ورود اطلاعات'!$H$7&lt;='life table -مفروضات و نرخ ها'!$M$10,Q52*'ورود اطلاعات'!$H$7,'life table -مفروضات و نرخ ها'!$M$10),0)</f>
        <v>0</v>
      </c>
      <c r="W52" s="123" t="str">
        <f>IF(A52&lt;&gt;"",IF(W51*(1+'life table -مفروضات و نرخ ها'!$M$4)&lt;'life table -مفروضات و نرخ ها'!$I$11,W51*(1+'life table -مفروضات و نرخ ها'!$M$4),'life table -مفروضات و نرخ ها'!$I$11),"")</f>
        <v/>
      </c>
      <c r="X52" s="123">
        <f>IF(C52&lt;&gt;"",IF(X51*(1+'life table -مفروضات و نرخ ها'!$M$4)&lt;'life table -مفروضات و نرخ ها'!$I$11,X51*(1+'life table -مفروضات و نرخ ها'!$M$4),'life table -مفروضات و نرخ ها'!$I$11),0)</f>
        <v>0</v>
      </c>
      <c r="Y52" s="123">
        <f>IF(D52&lt;&gt;"",IF(Y51*(1+'life table -مفروضات و نرخ ها'!$M$4)&lt;'life table -مفروضات و نرخ ها'!$I$11,Y51*(1+'life table -مفروضات و نرخ ها'!$M$4),'life table -مفروضات و نرخ ها'!$I$11),0)</f>
        <v>0</v>
      </c>
      <c r="Z52" s="123">
        <f>IF(A52&lt;&gt;"",IF(Z51*(1+'life table -مفروضات و نرخ ها'!$M$4)&lt;'life table -مفروضات و نرخ ها'!$M$11,Z51*(1+'life table -مفروضات و نرخ ها'!$M$4),'life table -مفروضات و نرخ ها'!$M$11),0)</f>
        <v>0</v>
      </c>
      <c r="AA52" s="123">
        <f>IF(C52&lt;&gt;"",IF(AA51*(1+'life table -مفروضات و نرخ ها'!$M$4)&lt;'life table -مفروضات و نرخ ها'!$M$11,AA51*(1+'life table -مفروضات و نرخ ها'!$M$4),'life table -مفروضات و نرخ ها'!$M$11),0)</f>
        <v>0</v>
      </c>
      <c r="AB52" s="123">
        <f>IF(D52&lt;&gt;"",IF(AB51*(1+'life table -مفروضات و نرخ ها'!$M$4)&lt;'life table -مفروضات و نرخ ها'!$M$11,AB51*(1+'life table -مفروضات و نرخ ها'!$M$4),'life table -مفروضات و نرخ ها'!$M$11),0)</f>
        <v>0</v>
      </c>
      <c r="AC52" s="123">
        <f>IF(B52&gt;60,0,IF('ورود اطلاعات'!$D$14="ندارد",0,MIN(S52*'ورود اطلاعات'!$D$14,'life table -مفروضات و نرخ ها'!$O$10)))</f>
        <v>0</v>
      </c>
      <c r="AD52" s="123">
        <f>IF(C52&gt;60,0,IF('ورود اطلاعات'!$F$14="ندارد",0,MIN(R52*'ورود اطلاعات'!$F$14,'life table -مفروضات و نرخ ها'!$O$10)))</f>
        <v>0</v>
      </c>
      <c r="AE52" s="123">
        <f>IF(D52&gt;60,0,IF('ورود اطلاعات'!$H$14="ندارد",0,MIN(Q52*'ورود اطلاعات'!$H$14,'life table -مفروضات و نرخ ها'!$O$10)))</f>
        <v>0</v>
      </c>
      <c r="AF52" s="123">
        <f>IFERROR(IF(A52&lt;&gt;"",IF(AND('ورود اطلاعات'!$D$21="بیمه گذار",18&lt;=E52,E52&lt;=60),(AF51*AN51-AK51),IF(AND('ورود اطلاعات'!$D$21="بیمه شده اصلی",18&lt;=B52,B52&lt;=60),(AF51*AN51-AK51),0)),0),0)</f>
        <v>0</v>
      </c>
      <c r="AG52" s="123">
        <f t="shared" si="21"/>
        <v>0</v>
      </c>
      <c r="AH52" s="123">
        <f>IF(A52&lt;&gt;"",IF(AND('ورود اطلاعات'!$D$21="بیمه گذار",18&lt;=E52,E52&lt;=60),(AH51*AN51-AJ51),IF(AND('ورود اطلاعات'!$D$21="بیمه شده اصلی",18&lt;=B52,B52&lt;=60),(AH51*AN51-AJ51),0)),0)</f>
        <v>0</v>
      </c>
      <c r="AI52" s="123">
        <f t="shared" si="22"/>
        <v>0</v>
      </c>
      <c r="AJ52" s="123">
        <f>IFERROR(IF(A52&lt;&gt;"",IF('life table -مفروضات و نرخ ها'!$O$6="دارد",IF('life table -مفروضات و نرخ ها'!$O$11=0,IF(AND('life table -مفروضات و نرخ ها'!$K$5="خیر",'ورود اطلاعات'!$D$21="بیمه گذار"),(G53+AZ53+BA53+BB53+BC53+BD53+BE53+BF53+BG53+BH53+BI53+BP53+BQ53+BR53),IF(AND('life table -مفروضات و نرخ ها'!$K$5="خیر",'ورود اطلاعات'!$D$21="بیمه شده اصلی"),(G53+CB53+CC53),0)),0),0),0),0)</f>
        <v>0</v>
      </c>
      <c r="AK52" s="123">
        <f>IF(A52&lt;&gt;"",IF('life table -مفروضات و نرخ ها'!$O$6="دارد",IF('ورود اطلاعات'!$B$9=1,IF('ورود اطلاعات'!$B$11="خیر",G53,0),0),0),0)</f>
        <v>0</v>
      </c>
      <c r="AL52" s="123">
        <f>IF(A52&lt;&gt;"",IF('life table -مفروضات و نرخ ها'!$O$6="دارد",IF('life table -مفروضات و نرخ ها'!$O$11=1,IF('life table -مفروضات و نرخ ها'!$K$5="بلی",G53,0),0),0),0)</f>
        <v>0</v>
      </c>
      <c r="AM52" s="123" t="str">
        <f>IFERROR(IF(A52&lt;&gt;"",IF('life table -مفروضات و نرخ ها'!$O$6="دارد",IF('life table -مفروضات و نرخ ها'!$O$11=0,IF('life table -مفروضات و نرخ ها'!$K$5="بلی",(G53+CB53+CC53),0),0),0),""),0)</f>
        <v/>
      </c>
      <c r="AN52" s="124" t="str">
        <f t="shared" si="16"/>
        <v/>
      </c>
      <c r="AO52" s="124" t="str">
        <f t="shared" si="17"/>
        <v/>
      </c>
      <c r="AP52" s="124" t="str">
        <f>IF(A52&lt;&gt;"",PRODUCT($AO$4:AO52),"")</f>
        <v/>
      </c>
      <c r="AQ52" s="123">
        <f>کارمزد!N52</f>
        <v>0</v>
      </c>
      <c r="AR52" s="123">
        <f>IF(A52&lt;6,('life table -مفروضات و نرخ ها'!$Q$4/5)*$S$4,0)</f>
        <v>0</v>
      </c>
      <c r="AS52" s="123" t="str">
        <f>IFERROR(IF(A52&lt;&gt;"",'life table -مفروضات و نرخ ها'!$Q$6*H52,""),"")</f>
        <v/>
      </c>
      <c r="AT52" s="123" t="str">
        <f>IF(A52&lt;&gt;"",'life table -مفروضات و نرخ ها'!$Q$7*H52,"")</f>
        <v/>
      </c>
      <c r="AU52" s="123">
        <f t="shared" si="18"/>
        <v>0</v>
      </c>
      <c r="AV52" s="125">
        <f>IF(A52&lt;&gt;"",(('life table -مفروضات و نرخ ها'!$M$5*(((AN52)^(1/'life table -مفروضات و نرخ ها'!$M$5))-1))/((1-AO52)*((AN52)^(1/'life table -مفروضات و نرخ ها'!$M$5)))-1),0)</f>
        <v>0</v>
      </c>
      <c r="AW52" s="123" t="str">
        <f>IF(A52&lt;&gt;"",N52*'life table -مفروضات و نرخ ها'!$O$4,"")</f>
        <v/>
      </c>
      <c r="AX52" s="123" t="str">
        <f>IF(A52&lt;&gt;"",O52*'life table -مفروضات و نرخ ها'!$U$3,"")</f>
        <v/>
      </c>
      <c r="AY52" s="123" t="str">
        <f>IF(A52&lt;&gt;"",P52*'life table -مفروضات و نرخ ها'!$U$4,"")</f>
        <v/>
      </c>
      <c r="AZ52" s="123" t="str">
        <f>IFERROR(IF(A52&lt;&gt;"",IF('life table -مفروضات و نرخ ها'!$O$8=1,('life table -مفروضات و نرخ ها'!$Y$3*T52),IF('life table -مفروضات و نرخ ها'!$O$8=2,('life table -مفروضات و نرخ ها'!$Y$4*T52),IF('life table -مفروضات و نرخ ها'!$O$8=3,('life table -مفروضات و نرخ ها'!$Y$5*T52),IF('life table -مفروضات و نرخ ها'!$O$8=4,('life table -مفروضات و نرخ ها'!$Y$6*T52),('life table -مفروضات و نرخ ها'!$Y$7*T52))))),""),"")</f>
        <v/>
      </c>
      <c r="BA52" s="123" t="str">
        <f>IFERROR(IF(A52&lt;&gt;"",IF('life table -مفروضات و نرخ ها'!$S$10=1,('life table -مفروضات و نرخ ها'!$Y$3*U52),IF('life table -مفروضات و نرخ ها'!$S$10=2,('life table -مفروضات و نرخ ها'!$Y$4*U52),IF('life table -مفروضات و نرخ ها'!$S$10=3,('life table -مفروضات و نرخ ها'!$Y$5*U52),IF('life table -مفروضات و نرخ ها'!$S$10=4,('life table -مفروضات و نرخ ها'!$Y$6*U52),('life table -مفروضات و نرخ ها'!$Y$7*U52))))),""),"")</f>
        <v/>
      </c>
      <c r="BB52" s="123" t="str">
        <f>IFERROR(IF(A52&lt;&gt;"",IF('life table -مفروضات و نرخ ها'!$S$11=1,('life table -مفروضات و نرخ ها'!$Y$3*V52),IF('life table -مفروضات و نرخ ها'!$S$11=2,('life table -مفروضات و نرخ ها'!$Y$4*V52),IF('life table -مفروضات و نرخ ها'!$S$11=3,('life table -مفروضات و نرخ ها'!$Y$5*V52),IF('life table -مفروضات و نرخ ها'!$S$11=4,('life table -مفروضات و نرخ ها'!$Y$6*V52),('life table -مفروضات و نرخ ها'!$Y$7*V52))))),""),"")</f>
        <v/>
      </c>
      <c r="BC52" s="123" t="str">
        <f>IFERROR(IF(A52&lt;&gt;"",IF('life table -مفروضات و نرخ ها'!$O$8=1,('life table -مفروضات و نرخ ها'!$Z$3*W52),IF('life table -مفروضات و نرخ ها'!$O$8=2,('life table -مفروضات و نرخ ها'!$Z$4*W52),IF('life table -مفروضات و نرخ ها'!$O$8=3,('life table -مفروضات و نرخ ها'!$Z$5*W52),IF('life table -مفروضات و نرخ ها'!$O$8=4,('life table -مفروضات و نرخ ها'!$Z$6*W52),('life table -مفروضات و نرخ ها'!$Z$7*W52))))),""),"")</f>
        <v/>
      </c>
      <c r="BD52" s="123" t="str">
        <f>IFERROR(IF(A52&lt;&gt;"",IF('life table -مفروضات و نرخ ها'!$S$10=1,('life table -مفروضات و نرخ ها'!$Z$3*X52),IF('life table -مفروضات و نرخ ها'!$S$10=2,('life table -مفروضات و نرخ ها'!$Z$4*X52),IF('life table -مفروضات و نرخ ها'!$S$10=3,('life table -مفروضات و نرخ ها'!$Z$5*X52),IF('life table -مفروضات و نرخ ها'!$S$10=4,('life table -مفروضات و نرخ ها'!$Z$6*X52),('life table -مفروضات و نرخ ها'!$Z$7*X52))))),""),"")</f>
        <v/>
      </c>
      <c r="BE52" s="123" t="str">
        <f>IFERROR(IF(A52&lt;&gt;"",IF('life table -مفروضات و نرخ ها'!$S$11=1,('life table -مفروضات و نرخ ها'!$Z$3*Y52),IF('life table -مفروضات و نرخ ها'!$S$11=2,('life table -مفروضات و نرخ ها'!$Z$4*Y52),IF('life table -مفروضات و نرخ ها'!$S$11=3,('life table -مفروضات و نرخ ها'!$Z$5*Y52),IF('life table -مفروضات و نرخ ها'!$S$11=4,('life table -مفروضات و نرخ ها'!$Z$6*Y52),('life table -مفروضات و نرخ ها'!$Z$7*Y52))))),""),"")</f>
        <v/>
      </c>
      <c r="BF52" s="123" t="str">
        <f>IFERROR(IF(A52&lt;&gt;"",IF('life table -مفروضات و نرخ ها'!$O$8=1,('life table -مفروضات و نرخ ها'!$AA$3*Z52),IF('life table -مفروضات و نرخ ها'!$O$8=2,('life table -مفروضات و نرخ ها'!$AA$4*Z52),IF('life table -مفروضات و نرخ ها'!$O$8=3,('life table -مفروضات و نرخ ها'!$AA$5*Z52),IF('life table -مفروضات و نرخ ها'!$O$8=4,('life table -مفروضات و نرخ ها'!$AA$6*Z52),('life table -مفروضات و نرخ ها'!$AA$7*Z52))))),""),"")</f>
        <v/>
      </c>
      <c r="BG52" s="123" t="str">
        <f>IFERROR(IF(A52&lt;&gt;"",IF('life table -مفروضات و نرخ ها'!$S$10=1,('life table -مفروضات و نرخ ها'!$AA$3*AA52),IF('life table -مفروضات و نرخ ها'!$S$10=2,('life table -مفروضات و نرخ ها'!$AA$4*AA52),IF('life table -مفروضات و نرخ ها'!$S$10=3,('life table -مفروضات و نرخ ها'!$AA$5*AA52),IF('life table -مفروضات و نرخ ها'!$S$10=4,('life table -مفروضات و نرخ ها'!$AA$6*AA52),('life table -مفروضات و نرخ ها'!$AA$7*AA52))))),""),"")</f>
        <v/>
      </c>
      <c r="BH52" s="123" t="str">
        <f>IFERROR(IF(B52&lt;&gt;"",IF('life table -مفروضات و نرخ ها'!$S$11=1,('life table -مفروضات و نرخ ها'!$AA$3*AB52),IF('life table -مفروضات و نرخ ها'!$S$11=2,('life table -مفروضات و نرخ ها'!$AA$4*AB52),IF('life table -مفروضات و نرخ ها'!$S$11=3,('life table -مفروضات و نرخ ها'!$AA$5*AB52),IF('life table -مفروضات و نرخ ها'!$S$11=4,('life table -مفروضات و نرخ ها'!$AA$6*AB52),('life table -مفروضات و نرخ ها'!$AA$7*AB52))))),""),"")</f>
        <v/>
      </c>
      <c r="BI52" s="123" t="str">
        <f>IF(A52&lt;&gt;"",(T52*'life table -مفروضات و نرخ ها'!$Y$3+W52*'life table -مفروضات و نرخ ها'!$Z$3+Z52*'life table -مفروضات و نرخ ها'!$AA$3)*'ورود اطلاعات'!$D$22+(U52*'life table -مفروضات و نرخ ها'!$Y$3+X52*'life table -مفروضات و نرخ ها'!$Z$3+AA52*'life table -مفروضات و نرخ ها'!$AA$3)*'ورود اطلاعات'!$F$17+(V52*'life table -مفروضات و نرخ ها'!$Y$3+Y52*'life table -مفروضات و نرخ ها'!$Z$3+AB52*'life table -مفروضات و نرخ ها'!$AA$3)*('ورود اطلاعات'!$H$17),"")</f>
        <v/>
      </c>
      <c r="BJ52" s="123">
        <f>IFERROR(IF($B$4+A52='ورود اطلاعات'!$B$8+محاسبات!$B$4,0,IF('ورود اطلاعات'!$B$11="بلی",IF(AND(B52&lt;18,B52&gt;60),0,IF(AND('ورود اطلاعات'!$D$20="دارد",'ورود اطلاعات'!$B$9=0),(G52+AZ52+BA52+BB52+BC52+BD52+BE52+BF52+BG52+BH52+BP52+BQ52+BR52+BI52)/K52)*VLOOKUP(B52,'life table -مفروضات و نرخ ها'!AF:AG,2,0))*(1+'ورود اطلاعات'!$D$22+'ورود اطلاعات'!$D$5),0)),0)</f>
        <v>0</v>
      </c>
      <c r="BK52" s="123">
        <f>IFERROR(IF($B$4+A52='ورود اطلاعات'!$B$8+محاسبات!$B$4,0,IF('ورود اطلاعات'!$B$11="بلی",IF(AND(B52&lt;18,B52&gt;60),0,IF(AND('ورود اطلاعات'!$D$20="دارد",'ورود اطلاعات'!$B$9=1),(G52)/K52)*VLOOKUP(B52,'life table -مفروضات و نرخ ها'!AF:AG,2,0))*(1+'ورود اطلاعات'!$D$22+'ورود اطلاعات'!$D$5),0)),0)</f>
        <v>0</v>
      </c>
      <c r="BL52" s="123">
        <f>IFERROR(IF($E$4+A52='ورود اطلاعات'!$B$8+محاسبات!$E$4,0,IF('ورود اطلاعات'!$B$9=0,IF('ورود اطلاعات'!$B$11="خیر",IF('ورود اطلاعات'!$D$20="دارد",IF('ورود اطلاعات'!$D$21="بیمه گذار",IF(AND(E52&lt;18,E52&gt;60),0,(((G52+AZ52+BA52+BB52+BC52+BD52+BE52+BF52+BG52+BH52+BP52+BQ52+BR52+BI52)/K52)*VLOOKUP(E52,'life table -مفروضات و نرخ ها'!AF:AG,2,0)*(1+'ورود اطلاعات'!$D$24+'ورود اطلاعات'!$D$23))),0),0),0),0)),0)</f>
        <v>0</v>
      </c>
      <c r="BM52" s="123">
        <f>IFERROR(IF($B$4+A52='ورود اطلاعات'!$B$8+$B$4,0,IF('ورود اطلاعات'!$B$9=0,IF('ورود اطلاعات'!$B$11="خیر",IF('ورود اطلاعات'!$D$20="دارد",IF('ورود اطلاعات'!$D$21="بیمه شده اصلی",IF(AND(B52&lt;18,B52&gt;60),0,(((G52+AZ52+BA52+BB52+BC52+BD52+BE52+BF52+BG52+BH52+BP52+BQ52+BR52+BI52)/K52)*VLOOKUP(B52,'life table -مفروضات و نرخ ها'!AF:AG,2,0)*(1+'ورود اطلاعات'!$D$22+'ورود اطلاعات'!$D$5))),0),0),0),0)),0)</f>
        <v>0</v>
      </c>
      <c r="BN52" s="123">
        <f>IFERROR(IF($E$4+A52='ورود اطلاعات'!$B$8+$E$4,0,IF('ورود اطلاعات'!$B$9=1,IF('ورود اطلاعات'!$B$11="خیر",IF('ورود اطلاعات'!$D$20="دارد",IF('ورود اطلاعات'!$D$21="بیمه گذار",IF(AND(E52&lt;18,E52&gt;60),0,((G52/K52)*VLOOKUP(E52,'life table -مفروضات و نرخ ها'!AF:AG,2,0)*(1+'ورود اطلاعات'!$D$24+'ورود اطلاعات'!$D$23))),0),0),0))),0)</f>
        <v>0</v>
      </c>
      <c r="BO52" s="123">
        <f>IFERROR(IF($B$4+A52='ورود اطلاعات'!$B$8+$B$4,0,IF('ورود اطلاعات'!$B$9=1,IF('ورود اطلاعات'!$B$11="خیر",IF('ورود اطلاعات'!$D$20="دارد",IF('ورود اطلاعات'!$D$21="بیمه شده اصلی",IF(AND(B52&lt;18,B52&gt;60),0,((G52/K52)*VLOOKUP(B52,'life table -مفروضات و نرخ ها'!AF:AG,2,0)*(1+'ورود اطلاعات'!$D$22+'ورود اطلاعات'!$D$5))),0),0),0),0)),0)</f>
        <v>0</v>
      </c>
      <c r="BP52" s="123">
        <f>IFERROR(IF('ورود اطلاعات'!$D$16=5,(VLOOKUP(محاسبات!B52,'life table -مفروضات و نرخ ها'!AC:AD,2,0)*محاسبات!AC52)/1000000,(VLOOKUP(محاسبات!B52,'life table -مفروضات و نرخ ها'!AC:AE,3,0)*محاسبات!AC52)/1000000)*(1+'ورود اطلاعات'!$D$5),0)</f>
        <v>0</v>
      </c>
      <c r="BQ52" s="123">
        <f>IFERROR(IF('ورود اطلاعات'!$F$16=5,(VLOOKUP(C52,'life table -مفروضات و نرخ ها'!AC:AD,2,0)*AD52)/1000000,(VLOOKUP(C52,'life table -مفروضات و نرخ ها'!AC:AE,3,0)*محاسبات!AD52)/1000000)*(1+'ورود اطلاعات'!$F$5),0)</f>
        <v>0</v>
      </c>
      <c r="BR52" s="123">
        <f>IFERROR(IF('ورود اطلاعات'!$H$16=5,(VLOOKUP(D52,'life table -مفروضات و نرخ ها'!AC:AD,2,0)*AE52)/1000000,(VLOOKUP(D52,'life table -مفروضات و نرخ ها'!AC:AE,3,0)*AE52)/1000000)*(1+'ورود اطلاعات'!$H$5),0)</f>
        <v>0</v>
      </c>
      <c r="BS52" s="123" t="b">
        <f>IF(A52&lt;&gt;"",IF('ورود اطلاعات'!$B$9=1,IF('ورود اطلاعات'!$B$11="بلی",IF(AND(18&lt;=B52,B52&lt;=60),AG52*(VLOOKUP('life table -مفروضات و نرخ ها'!$O$3+A51,'life table -مفروضات و نرخ ها'!$A$3:$D$103,4,0))*(1+'ورود اطلاعات'!$D$5),0),0),0))</f>
        <v>0</v>
      </c>
      <c r="BT52" s="123" t="b">
        <f>IFERROR(IF(A52&lt;&gt;"",IF('ورود اطلاعات'!$B$9=1,IF('ورود اطلاعات'!$B$11="خیر",IF('ورود اطلاعات'!$D$21="بیمه شده اصلی",(محاسبات!AF52*VLOOKUP(محاسبات!B52,'life table -مفروضات و نرخ ها'!A:D,4,0)*(1+'ورود اطلاعات'!$D$5)),IF('ورود اطلاعات'!$D$21="بیمه گذار",(محاسبات!AF52*VLOOKUP(محاسبات!E52,'life table -مفروضات و نرخ ها'!A:D,4,0)*(1+'ورود اطلاعات'!$D$23)),0))))),0)</f>
        <v>0</v>
      </c>
      <c r="BU52" s="123" t="b">
        <f>IFERROR(IF(A52&lt;&gt;"",IF('ورود اطلاعات'!$B$9=0,IF('ورود اطلاعات'!$B$11="خیر",IF('ورود اطلاعات'!$D$21="بیمه شده اصلی",(محاسبات!AH52*VLOOKUP(محاسبات!B52,'life table -مفروضات و نرخ ها'!A:D,4,0)*(1+'ورود اطلاعات'!$D$5)),IF('ورود اطلاعات'!$D$21="بیمه گذار",(محاسبات!AH52*VLOOKUP(محاسبات!E52,'life table -مفروضات و نرخ ها'!A:D,4,0)*(1+'ورود اطلاعات'!$D$23)),0))))),0)</f>
        <v>0</v>
      </c>
      <c r="BV52" s="123" t="b">
        <f>IF(A52&lt;&gt;"",IF('ورود اطلاعات'!$B$9=0,IF('ورود اطلاعات'!$B$11="بلی",IF(AND(18&lt;=B52,B52&lt;=60),AI52*(VLOOKUP('life table -مفروضات و نرخ ها'!$O$3+A51,'life table -مفروضات و نرخ ها'!$A$3:$D$103,4,0))*(1+'ورود اطلاعات'!$D$5),0),0),0))</f>
        <v>0</v>
      </c>
      <c r="BW52" s="123" t="str">
        <f>IFERROR(IF(A52&lt;&gt;"",'life table -مفروضات و نرخ ها'!$Q$11*BK52,""),0)</f>
        <v/>
      </c>
      <c r="BX52" s="123" t="str">
        <f>IFERROR(IF(A52&lt;&gt;"",'life table -مفروضات و نرخ ها'!$Q$11*(BO52+BN52),""),0)</f>
        <v/>
      </c>
      <c r="BY52" s="123">
        <f>IFERROR(IF(A52&lt;&gt;"",BJ52*'life table -مفروضات و نرخ ها'!$Q$11,0),"")</f>
        <v>0</v>
      </c>
      <c r="BZ52" s="123">
        <f>IFERROR(IF(A52&lt;&gt;"",(BM52+BL52)*'life table -مفروضات و نرخ ها'!$Q$11,0),0)</f>
        <v>0</v>
      </c>
      <c r="CA52" s="123">
        <f>IF(A52&lt;&gt;"",AZ52+BC52+BF52+BJ52+BK52+BL52+BM52+BN52+BO52+BP52+BS52+BT52+BU52+BV52+BW52+BX52+BY52+BZ52+'ورود اطلاعات'!$D$22*(محاسبات!T52*'life table -مفروضات و نرخ ها'!$Y$3+محاسبات!W52*'life table -مفروضات و نرخ ها'!$Z$3+محاسبات!Z52*'life table -مفروضات و نرخ ها'!$AA$3),0)</f>
        <v>0</v>
      </c>
      <c r="CB52" s="123">
        <f>IF(A52&lt;&gt;"",BA52+BD52+BG52+BQ52+'ورود اطلاعات'!$F$17*(محاسبات!U52*'life table -مفروضات و نرخ ها'!$Y$3+محاسبات!X52*'life table -مفروضات و نرخ ها'!$Z$3+محاسبات!AA52*'life table -مفروضات و نرخ ها'!$AA$3),0)</f>
        <v>0</v>
      </c>
      <c r="CC52" s="123" t="str">
        <f>IF(A52&lt;&gt;"",BB52+BE52+BH52+BR52+'ورود اطلاعات'!$H$17*(محاسبات!V52*'life table -مفروضات و نرخ ها'!$Y$3+محاسبات!Y52*'life table -مفروضات و نرخ ها'!$Z$3+محاسبات!AB52*'life table -مفروضات و نرخ ها'!$AA$3),"")</f>
        <v/>
      </c>
      <c r="CD52" s="123" t="str">
        <f>IF(B52&lt;&gt;"",'life table -مفروضات و نرخ ها'!$Q$8*(N52+P52+O52+AQ52+AR52+AS52+AT52+AW52+AX52+AY52+AZ52+BA52+BL52+BN52+BO52+BB52+BC52+BD52+BE52+BF52+BG52+BH52+BP52+BQ52+BR52+BJ52+BK52+BM52+BS52+BT52+BU52+BV52+BW52+BX52+BY52+BZ52+AU52),"")</f>
        <v/>
      </c>
      <c r="CE52" s="123" t="str">
        <f>IF(B52&lt;&gt;"",'life table -مفروضات و نرخ ها'!$Q$9*(N52+P52+O52+AQ52+AR52+AS52+AT52+AW52+AX52+AY52+AZ52+BA52+BL52+BN52+BO52+BB52+BC52+BD52+BE52+BF52+BG52+BH52+BP52+BQ52+BR52+BJ52+BK52+BM52+BS52+BT52+BU52+BV52+BW52+BX52+BY52+BZ52+AU52),"")</f>
        <v/>
      </c>
      <c r="CF52" s="123" t="str">
        <f>IF(A52&lt;&gt;"",(CF51*(1+L52)+(I52/'life table -مفروضات و نرخ ها'!$M$5)*L52*((1+L52)^(1/'life table -مفروضات و نرخ ها'!$M$5))/(((1+L52)^(1/'life table -مفروضات و نرخ ها'!$M$5))-1)),"")</f>
        <v/>
      </c>
      <c r="CG52" s="123" t="str">
        <f t="shared" si="24"/>
        <v/>
      </c>
      <c r="CH52" s="123" t="str">
        <f t="shared" si="23"/>
        <v/>
      </c>
      <c r="CI52" s="123" t="str">
        <f t="shared" si="12"/>
        <v/>
      </c>
      <c r="CJ52" s="123" t="str">
        <f t="shared" si="19"/>
        <v/>
      </c>
      <c r="CK52" s="121">
        <f>'ورود اطلاعات'!$D$19*محاسبات!G51</f>
        <v>0</v>
      </c>
      <c r="CL52" s="126">
        <f t="shared" si="20"/>
        <v>0</v>
      </c>
      <c r="CM52" s="123" t="str">
        <f>IF(A52&lt;&gt;"",(CM51*(1+$CO$1)+(I52/'life table -مفروضات و نرخ ها'!$M$5)*$CO$1*((1+$CO$1)^(1/'life table -مفروضات و نرخ ها'!$M$5))/(((1+$CO$1)^(1/'life table -مفروضات و نرخ ها'!$M$5))-1)),"")</f>
        <v/>
      </c>
      <c r="CN52" s="123" t="str">
        <f t="shared" si="9"/>
        <v/>
      </c>
    </row>
    <row r="53" spans="1:92" ht="19.5" x14ac:dyDescent="0.25">
      <c r="A53" s="95" t="str">
        <f t="shared" si="10"/>
        <v/>
      </c>
      <c r="B53" s="122" t="str">
        <f>IFERROR(IF(A52+$B$4&gt;81,"",IF($B$4+'life table -مفروضات و نرخ ها'!A52&lt;$B$4+'life table -مفروضات و نرخ ها'!$I$5,$B$4+'life table -مفروضات و نرخ ها'!A52,"")),"")</f>
        <v/>
      </c>
      <c r="C53" s="122" t="str">
        <f>IFERROR(IF(B53&lt;&gt;"",IF(A52+$C$4&gt;81,"",IF($C$4+'life table -مفروضات و نرخ ها'!A52&lt;$C$4+'life table -مفروضات و نرخ ها'!$I$5,$C$4+'life table -مفروضات و نرخ ها'!A52,"")),""),"")</f>
        <v/>
      </c>
      <c r="D53" s="122" t="str">
        <f>IFERROR(IF(B53&lt;&gt;"",IF(A52+$D$4&gt;81,"",IF($D$4+'life table -مفروضات و نرخ ها'!A52&lt;$D$4+'life table -مفروضات و نرخ ها'!$I$5,$D$4+'life table -مفروضات و نرخ ها'!A52,"")),""),"")</f>
        <v/>
      </c>
      <c r="E53" s="122" t="str">
        <f>IF(B53&lt;&gt;"",IF('life table -مفروضات و نرخ ها'!$K$4&lt;&gt; 0,IF($E$4+'life table -مفروضات و نرخ ها'!A52&lt;$E$4+'life table -مفروضات و نرخ ها'!$I$5,$E$4+'life table -مفروضات و نرخ ها'!A52,"")),"")</f>
        <v/>
      </c>
      <c r="G53" s="123">
        <f>IF(A53&lt;&gt;"",IF('life table -مفروضات و نرخ ها'!$I$7&lt;&gt; "يكجا",G52*(1+'life table -مفروضات و نرخ ها'!$I$4),0),0)</f>
        <v>0</v>
      </c>
      <c r="H53" s="123">
        <f>IFERROR(IF(A53&lt;&gt;"",IF('life table -مفروضات و نرخ ها'!$O$11=1,(G53/K53)-(CA53+CB53+CC53),(G53/K53)),0),0)</f>
        <v>0</v>
      </c>
      <c r="I53" s="123" t="str">
        <f t="shared" si="15"/>
        <v/>
      </c>
      <c r="J53" s="123" t="str">
        <f>IF(A53&lt;&gt;"",IF(A53=1,'life table -مفروضات و نرخ ها'!$M$6,0),"")</f>
        <v/>
      </c>
      <c r="K53" s="124">
        <v>1</v>
      </c>
      <c r="L53" s="124" t="str">
        <f t="shared" si="13"/>
        <v/>
      </c>
      <c r="M53" s="124">
        <f t="shared" si="6"/>
        <v>0.28649999999999998</v>
      </c>
      <c r="N53" s="123">
        <f>IF(B53&lt;&gt;"",S53*(VLOOKUP('life table -مفروضات و نرخ ها'!$O$3+A52,'life table -مفروضات و نرخ ها'!$A$3:$D$103,4)*(1/(1+L53)^0.5)),0)</f>
        <v>0</v>
      </c>
      <c r="O53" s="123">
        <f>IFERROR(IF(C53&lt;&gt;"",R53*(VLOOKUP('life table -مفروضات و نرخ ها'!$S$3+A52,'life table -مفروضات و نرخ ها'!$A$3:$D$103,4)*(1/(1+L53)^0.5)),0),"")</f>
        <v>0</v>
      </c>
      <c r="P53" s="123">
        <f>IFERROR(IF(D53&lt;&gt;"",Q53*(VLOOKUP('life table -مفروضات و نرخ ها'!$S$4+A52,'life table -مفروضات و نرخ ها'!$A$3:$D$103,4)*(1/(1+L53)^0.5)),0),"")</f>
        <v>0</v>
      </c>
      <c r="Q53" s="123">
        <f>IF(D53&lt;&gt;"",IF((Q52*(1+'life table -مفروضات و نرخ ها'!$M$4))&gt;='life table -مفروضات و نرخ ها'!$I$10,'life table -مفروضات و نرخ ها'!$I$10,(Q52*(1+'life table -مفروضات و نرخ ها'!$M$4))),0)</f>
        <v>0</v>
      </c>
      <c r="R53" s="123">
        <f>IF(C53&lt;&gt;"",IF((R52*(1+'life table -مفروضات و نرخ ها'!$M$4))&gt;='life table -مفروضات و نرخ ها'!$I$10,'life table -مفروضات و نرخ ها'!$I$10,(R52*(1+'life table -مفروضات و نرخ ها'!$M$4))),0)</f>
        <v>0</v>
      </c>
      <c r="S53" s="123">
        <f>IF(A53&lt;&gt;"",IF((S52*(1+'life table -مفروضات و نرخ ها'!$M$4))&gt;='life table -مفروضات و نرخ ها'!$I$10,'life table -مفروضات و نرخ ها'!$I$10,(S52*(1+'life table -مفروضات و نرخ ها'!$M$4))),0)</f>
        <v>0</v>
      </c>
      <c r="T53" s="123">
        <f>IF(A53&lt;&gt;"",IF(S53*'ورود اطلاعات'!$D$7&lt;='life table -مفروضات و نرخ ها'!$M$10,S53*'ورود اطلاعات'!$D$7,'life table -مفروضات و نرخ ها'!$M$10),0)</f>
        <v>0</v>
      </c>
      <c r="U53" s="123">
        <f>IF(A53&lt;&gt;"",IF(R53*'ورود اطلاعات'!$F$7&lt;='life table -مفروضات و نرخ ها'!$M$10,R53*'ورود اطلاعات'!$F$7,'life table -مفروضات و نرخ ها'!$M$10),0)</f>
        <v>0</v>
      </c>
      <c r="V53" s="123">
        <f>IF(A53&lt;&gt;"",IF(Q53*'ورود اطلاعات'!$H$7&lt;='life table -مفروضات و نرخ ها'!$M$10,Q53*'ورود اطلاعات'!$H$7,'life table -مفروضات و نرخ ها'!$M$10),0)</f>
        <v>0</v>
      </c>
      <c r="W53" s="123" t="str">
        <f>IF(A53&lt;&gt;"",IF(W52*(1+'life table -مفروضات و نرخ ها'!$M$4)&lt;'life table -مفروضات و نرخ ها'!$I$11,W52*(1+'life table -مفروضات و نرخ ها'!$M$4),'life table -مفروضات و نرخ ها'!$I$11),"")</f>
        <v/>
      </c>
      <c r="X53" s="123">
        <f>IF(C53&lt;&gt;"",IF(X52*(1+'life table -مفروضات و نرخ ها'!$M$4)&lt;'life table -مفروضات و نرخ ها'!$I$11,X52*(1+'life table -مفروضات و نرخ ها'!$M$4),'life table -مفروضات و نرخ ها'!$I$11),0)</f>
        <v>0</v>
      </c>
      <c r="Y53" s="123">
        <f>IF(D53&lt;&gt;"",IF(Y52*(1+'life table -مفروضات و نرخ ها'!$M$4)&lt;'life table -مفروضات و نرخ ها'!$I$11,Y52*(1+'life table -مفروضات و نرخ ها'!$M$4),'life table -مفروضات و نرخ ها'!$I$11),0)</f>
        <v>0</v>
      </c>
      <c r="Z53" s="123">
        <f>IF(A53&lt;&gt;"",IF(Z52*(1+'life table -مفروضات و نرخ ها'!$M$4)&lt;'life table -مفروضات و نرخ ها'!$M$11,Z52*(1+'life table -مفروضات و نرخ ها'!$M$4),'life table -مفروضات و نرخ ها'!$M$11),0)</f>
        <v>0</v>
      </c>
      <c r="AA53" s="123">
        <f>IF(C53&lt;&gt;"",IF(AA52*(1+'life table -مفروضات و نرخ ها'!$M$4)&lt;'life table -مفروضات و نرخ ها'!$M$11,AA52*(1+'life table -مفروضات و نرخ ها'!$M$4),'life table -مفروضات و نرخ ها'!$M$11),0)</f>
        <v>0</v>
      </c>
      <c r="AB53" s="123">
        <f>IF(D53&lt;&gt;"",IF(AB52*(1+'life table -مفروضات و نرخ ها'!$M$4)&lt;'life table -مفروضات و نرخ ها'!$M$11,AB52*(1+'life table -مفروضات و نرخ ها'!$M$4),'life table -مفروضات و نرخ ها'!$M$11),0)</f>
        <v>0</v>
      </c>
      <c r="AC53" s="123">
        <f>IF(B53&gt;60,0,IF('ورود اطلاعات'!$D$14="ندارد",0,MIN(S53*'ورود اطلاعات'!$D$14,'life table -مفروضات و نرخ ها'!$O$10)))</f>
        <v>0</v>
      </c>
      <c r="AD53" s="123">
        <f>IF(C53&gt;60,0,IF('ورود اطلاعات'!$F$14="ندارد",0,MIN(R53*'ورود اطلاعات'!$F$14,'life table -مفروضات و نرخ ها'!$O$10)))</f>
        <v>0</v>
      </c>
      <c r="AE53" s="123">
        <f>IF(D53&gt;60,0,IF('ورود اطلاعات'!$H$14="ندارد",0,MIN(Q53*'ورود اطلاعات'!$H$14,'life table -مفروضات و نرخ ها'!$O$10)))</f>
        <v>0</v>
      </c>
      <c r="AF53" s="123">
        <f>IFERROR(IF(A53&lt;&gt;"",IF(AND('ورود اطلاعات'!$D$21="بیمه گذار",18&lt;=E53,E53&lt;=60),(AF52*AN52-AK52),IF(AND('ورود اطلاعات'!$D$21="بیمه شده اصلی",18&lt;=B53,B53&lt;=60),(AF52*AN52-AK52),0)),0),0)</f>
        <v>0</v>
      </c>
      <c r="AG53" s="123">
        <f t="shared" si="21"/>
        <v>0</v>
      </c>
      <c r="AH53" s="123">
        <f>IF(A53&lt;&gt;"",IF(AND('ورود اطلاعات'!$D$21="بیمه گذار",18&lt;=E53,E53&lt;=60),(AH52*AN52-AJ52),IF(AND('ورود اطلاعات'!$D$21="بیمه شده اصلی",18&lt;=B53,B53&lt;=60),(AH52*AN52-AJ52),0)),0)</f>
        <v>0</v>
      </c>
      <c r="AI53" s="123">
        <f t="shared" si="22"/>
        <v>0</v>
      </c>
      <c r="AJ53" s="123">
        <f>IFERROR(IF(A53&lt;&gt;"",IF('life table -مفروضات و نرخ ها'!$O$6="دارد",IF('life table -مفروضات و نرخ ها'!$O$11=0,IF(AND('life table -مفروضات و نرخ ها'!$K$5="خیر",'ورود اطلاعات'!$D$21="بیمه گذار"),(G54+AZ54+BA54+BB54+BC54+BD54+BE54+BF54+BG54+BH54+BI54+BP54+BQ54+BR54),IF(AND('life table -مفروضات و نرخ ها'!$K$5="خیر",'ورود اطلاعات'!$D$21="بیمه شده اصلی"),(G54+CB54+CC54),0)),0),0),0),0)</f>
        <v>0</v>
      </c>
      <c r="AK53" s="123">
        <f>IF(A53&lt;&gt;"",IF('life table -مفروضات و نرخ ها'!$O$6="دارد",IF('ورود اطلاعات'!$B$9=1,IF('ورود اطلاعات'!$B$11="خیر",G54,0),0),0),0)</f>
        <v>0</v>
      </c>
      <c r="AL53" s="123">
        <f>IF(A53&lt;&gt;"",IF('life table -مفروضات و نرخ ها'!$O$6="دارد",IF('life table -مفروضات و نرخ ها'!$O$11=1,IF('life table -مفروضات و نرخ ها'!$K$5="بلی",G54,0),0),0),0)</f>
        <v>0</v>
      </c>
      <c r="AM53" s="123" t="str">
        <f>IFERROR(IF(A53&lt;&gt;"",IF('life table -مفروضات و نرخ ها'!$O$6="دارد",IF('life table -مفروضات و نرخ ها'!$O$11=0,IF('life table -مفروضات و نرخ ها'!$K$5="بلی",(G54+CB54+CC54),0),0),0),""),0)</f>
        <v/>
      </c>
      <c r="AN53" s="124" t="str">
        <f t="shared" si="16"/>
        <v/>
      </c>
      <c r="AO53" s="124" t="str">
        <f t="shared" si="17"/>
        <v/>
      </c>
      <c r="AP53" s="124" t="str">
        <f>IF(A53&lt;&gt;"",PRODUCT($AO$4:AO53),"")</f>
        <v/>
      </c>
      <c r="AQ53" s="123">
        <f>کارمزد!N53</f>
        <v>0</v>
      </c>
      <c r="AR53" s="123">
        <f>IF(A53&lt;6,('life table -مفروضات و نرخ ها'!$Q$4/5)*$S$4,0)</f>
        <v>0</v>
      </c>
      <c r="AS53" s="123" t="str">
        <f>IFERROR(IF(A53&lt;&gt;"",'life table -مفروضات و نرخ ها'!$Q$6*H53,""),"")</f>
        <v/>
      </c>
      <c r="AT53" s="123" t="str">
        <f>IF(A53&lt;&gt;"",'life table -مفروضات و نرخ ها'!$Q$7*H53,"")</f>
        <v/>
      </c>
      <c r="AU53" s="123">
        <f t="shared" si="18"/>
        <v>0</v>
      </c>
      <c r="AV53" s="125">
        <f>IF(A53&lt;&gt;"",(('life table -مفروضات و نرخ ها'!$M$5*(((AN53)^(1/'life table -مفروضات و نرخ ها'!$M$5))-1))/((1-AO53)*((AN53)^(1/'life table -مفروضات و نرخ ها'!$M$5)))-1),0)</f>
        <v>0</v>
      </c>
      <c r="AW53" s="123" t="str">
        <f>IF(A53&lt;&gt;"",N53*'life table -مفروضات و نرخ ها'!$O$4,"")</f>
        <v/>
      </c>
      <c r="AX53" s="123" t="str">
        <f>IF(A53&lt;&gt;"",O53*'life table -مفروضات و نرخ ها'!$U$3,"")</f>
        <v/>
      </c>
      <c r="AY53" s="123" t="str">
        <f>IF(A53&lt;&gt;"",P53*'life table -مفروضات و نرخ ها'!$U$4,"")</f>
        <v/>
      </c>
      <c r="AZ53" s="123" t="str">
        <f>IFERROR(IF(A53&lt;&gt;"",IF('life table -مفروضات و نرخ ها'!$O$8=1,('life table -مفروضات و نرخ ها'!$Y$3*T53),IF('life table -مفروضات و نرخ ها'!$O$8=2,('life table -مفروضات و نرخ ها'!$Y$4*T53),IF('life table -مفروضات و نرخ ها'!$O$8=3,('life table -مفروضات و نرخ ها'!$Y$5*T53),IF('life table -مفروضات و نرخ ها'!$O$8=4,('life table -مفروضات و نرخ ها'!$Y$6*T53),('life table -مفروضات و نرخ ها'!$Y$7*T53))))),""),"")</f>
        <v/>
      </c>
      <c r="BA53" s="123" t="str">
        <f>IFERROR(IF(A53&lt;&gt;"",IF('life table -مفروضات و نرخ ها'!$S$10=1,('life table -مفروضات و نرخ ها'!$Y$3*U53),IF('life table -مفروضات و نرخ ها'!$S$10=2,('life table -مفروضات و نرخ ها'!$Y$4*U53),IF('life table -مفروضات و نرخ ها'!$S$10=3,('life table -مفروضات و نرخ ها'!$Y$5*U53),IF('life table -مفروضات و نرخ ها'!$S$10=4,('life table -مفروضات و نرخ ها'!$Y$6*U53),('life table -مفروضات و نرخ ها'!$Y$7*U53))))),""),"")</f>
        <v/>
      </c>
      <c r="BB53" s="123" t="str">
        <f>IFERROR(IF(A53&lt;&gt;"",IF('life table -مفروضات و نرخ ها'!$S$11=1,('life table -مفروضات و نرخ ها'!$Y$3*V53),IF('life table -مفروضات و نرخ ها'!$S$11=2,('life table -مفروضات و نرخ ها'!$Y$4*V53),IF('life table -مفروضات و نرخ ها'!$S$11=3,('life table -مفروضات و نرخ ها'!$Y$5*V53),IF('life table -مفروضات و نرخ ها'!$S$11=4,('life table -مفروضات و نرخ ها'!$Y$6*V53),('life table -مفروضات و نرخ ها'!$Y$7*V53))))),""),"")</f>
        <v/>
      </c>
      <c r="BC53" s="123" t="str">
        <f>IFERROR(IF(A53&lt;&gt;"",IF('life table -مفروضات و نرخ ها'!$O$8=1,('life table -مفروضات و نرخ ها'!$Z$3*W53),IF('life table -مفروضات و نرخ ها'!$O$8=2,('life table -مفروضات و نرخ ها'!$Z$4*W53),IF('life table -مفروضات و نرخ ها'!$O$8=3,('life table -مفروضات و نرخ ها'!$Z$5*W53),IF('life table -مفروضات و نرخ ها'!$O$8=4,('life table -مفروضات و نرخ ها'!$Z$6*W53),('life table -مفروضات و نرخ ها'!$Z$7*W53))))),""),"")</f>
        <v/>
      </c>
      <c r="BD53" s="123" t="str">
        <f>IFERROR(IF(A53&lt;&gt;"",IF('life table -مفروضات و نرخ ها'!$S$10=1,('life table -مفروضات و نرخ ها'!$Z$3*X53),IF('life table -مفروضات و نرخ ها'!$S$10=2,('life table -مفروضات و نرخ ها'!$Z$4*X53),IF('life table -مفروضات و نرخ ها'!$S$10=3,('life table -مفروضات و نرخ ها'!$Z$5*X53),IF('life table -مفروضات و نرخ ها'!$S$10=4,('life table -مفروضات و نرخ ها'!$Z$6*X53),('life table -مفروضات و نرخ ها'!$Z$7*X53))))),""),"")</f>
        <v/>
      </c>
      <c r="BE53" s="123" t="str">
        <f>IFERROR(IF(A53&lt;&gt;"",IF('life table -مفروضات و نرخ ها'!$S$11=1,('life table -مفروضات و نرخ ها'!$Z$3*Y53),IF('life table -مفروضات و نرخ ها'!$S$11=2,('life table -مفروضات و نرخ ها'!$Z$4*Y53),IF('life table -مفروضات و نرخ ها'!$S$11=3,('life table -مفروضات و نرخ ها'!$Z$5*Y53),IF('life table -مفروضات و نرخ ها'!$S$11=4,('life table -مفروضات و نرخ ها'!$Z$6*Y53),('life table -مفروضات و نرخ ها'!$Z$7*Y53))))),""),"")</f>
        <v/>
      </c>
      <c r="BF53" s="123" t="str">
        <f>IFERROR(IF(A53&lt;&gt;"",IF('life table -مفروضات و نرخ ها'!$O$8=1,('life table -مفروضات و نرخ ها'!$AA$3*Z53),IF('life table -مفروضات و نرخ ها'!$O$8=2,('life table -مفروضات و نرخ ها'!$AA$4*Z53),IF('life table -مفروضات و نرخ ها'!$O$8=3,('life table -مفروضات و نرخ ها'!$AA$5*Z53),IF('life table -مفروضات و نرخ ها'!$O$8=4,('life table -مفروضات و نرخ ها'!$AA$6*Z53),('life table -مفروضات و نرخ ها'!$AA$7*Z53))))),""),"")</f>
        <v/>
      </c>
      <c r="BG53" s="123" t="str">
        <f>IFERROR(IF(A53&lt;&gt;"",IF('life table -مفروضات و نرخ ها'!$S$10=1,('life table -مفروضات و نرخ ها'!$AA$3*AA53),IF('life table -مفروضات و نرخ ها'!$S$10=2,('life table -مفروضات و نرخ ها'!$AA$4*AA53),IF('life table -مفروضات و نرخ ها'!$S$10=3,('life table -مفروضات و نرخ ها'!$AA$5*AA53),IF('life table -مفروضات و نرخ ها'!$S$10=4,('life table -مفروضات و نرخ ها'!$AA$6*AA53),('life table -مفروضات و نرخ ها'!$AA$7*AA53))))),""),"")</f>
        <v/>
      </c>
      <c r="BH53" s="123" t="str">
        <f>IFERROR(IF(B53&lt;&gt;"",IF('life table -مفروضات و نرخ ها'!$S$11=1,('life table -مفروضات و نرخ ها'!$AA$3*AB53),IF('life table -مفروضات و نرخ ها'!$S$11=2,('life table -مفروضات و نرخ ها'!$AA$4*AB53),IF('life table -مفروضات و نرخ ها'!$S$11=3,('life table -مفروضات و نرخ ها'!$AA$5*AB53),IF('life table -مفروضات و نرخ ها'!$S$11=4,('life table -مفروضات و نرخ ها'!$AA$6*AB53),('life table -مفروضات و نرخ ها'!$AA$7*AB53))))),""),"")</f>
        <v/>
      </c>
      <c r="BI53" s="123" t="str">
        <f>IF(A53&lt;&gt;"",(T53*'life table -مفروضات و نرخ ها'!$Y$3+W53*'life table -مفروضات و نرخ ها'!$Z$3+Z53*'life table -مفروضات و نرخ ها'!$AA$3)*'ورود اطلاعات'!$D$22+(U53*'life table -مفروضات و نرخ ها'!$Y$3+X53*'life table -مفروضات و نرخ ها'!$Z$3+AA53*'life table -مفروضات و نرخ ها'!$AA$3)*'ورود اطلاعات'!$F$17+(V53*'life table -مفروضات و نرخ ها'!$Y$3+Y53*'life table -مفروضات و نرخ ها'!$Z$3+AB53*'life table -مفروضات و نرخ ها'!$AA$3)*('ورود اطلاعات'!$H$17),"")</f>
        <v/>
      </c>
      <c r="BJ53" s="123">
        <f>IFERROR(IF($B$4+A53='ورود اطلاعات'!$B$8+محاسبات!$B$4,0,IF('ورود اطلاعات'!$B$11="بلی",IF(AND(B53&lt;18,B53&gt;60),0,IF(AND('ورود اطلاعات'!$D$20="دارد",'ورود اطلاعات'!$B$9=0),(G53+AZ53+BA53+BB53+BC53+BD53+BE53+BF53+BG53+BH53+BP53+BQ53+BR53+BI53)/K53)*VLOOKUP(B53,'life table -مفروضات و نرخ ها'!AF:AG,2,0))*(1+'ورود اطلاعات'!$D$22+'ورود اطلاعات'!$D$5),0)),0)</f>
        <v>0</v>
      </c>
      <c r="BK53" s="123">
        <f>IFERROR(IF($B$4+A53='ورود اطلاعات'!$B$8+محاسبات!$B$4,0,IF('ورود اطلاعات'!$B$11="بلی",IF(AND(B53&lt;18,B53&gt;60),0,IF(AND('ورود اطلاعات'!$D$20="دارد",'ورود اطلاعات'!$B$9=1),(G53)/K53)*VLOOKUP(B53,'life table -مفروضات و نرخ ها'!AF:AG,2,0))*(1+'ورود اطلاعات'!$D$22+'ورود اطلاعات'!$D$5),0)),0)</f>
        <v>0</v>
      </c>
      <c r="BL53" s="123">
        <f>IFERROR(IF($E$4+A53='ورود اطلاعات'!$B$8+محاسبات!$E$4,0,IF('ورود اطلاعات'!$B$9=0,IF('ورود اطلاعات'!$B$11="خیر",IF('ورود اطلاعات'!$D$20="دارد",IF('ورود اطلاعات'!$D$21="بیمه گذار",IF(AND(E53&lt;18,E53&gt;60),0,(((G53+AZ53+BA53+BB53+BC53+BD53+BE53+BF53+BG53+BH53+BP53+BQ53+BR53+BI53)/K53)*VLOOKUP(E53,'life table -مفروضات و نرخ ها'!AF:AG,2,0)*(1+'ورود اطلاعات'!$D$24+'ورود اطلاعات'!$D$23))),0),0),0),0)),0)</f>
        <v>0</v>
      </c>
      <c r="BM53" s="123">
        <f>IFERROR(IF($B$4+A53='ورود اطلاعات'!$B$8+$B$4,0,IF('ورود اطلاعات'!$B$9=0,IF('ورود اطلاعات'!$B$11="خیر",IF('ورود اطلاعات'!$D$20="دارد",IF('ورود اطلاعات'!$D$21="بیمه شده اصلی",IF(AND(B53&lt;18,B53&gt;60),0,(((G53+AZ53+BA53+BB53+BC53+BD53+BE53+BF53+BG53+BH53+BP53+BQ53+BR53+BI53)/K53)*VLOOKUP(B53,'life table -مفروضات و نرخ ها'!AF:AG,2,0)*(1+'ورود اطلاعات'!$D$22+'ورود اطلاعات'!$D$5))),0),0),0),0)),0)</f>
        <v>0</v>
      </c>
      <c r="BN53" s="123">
        <f>IFERROR(IF($E$4+A53='ورود اطلاعات'!$B$8+$E$4,0,IF('ورود اطلاعات'!$B$9=1,IF('ورود اطلاعات'!$B$11="خیر",IF('ورود اطلاعات'!$D$20="دارد",IF('ورود اطلاعات'!$D$21="بیمه گذار",IF(AND(E53&lt;18,E53&gt;60),0,((G53/K53)*VLOOKUP(E53,'life table -مفروضات و نرخ ها'!AF:AG,2,0)*(1+'ورود اطلاعات'!$D$24+'ورود اطلاعات'!$D$23))),0),0),0))),0)</f>
        <v>0</v>
      </c>
      <c r="BO53" s="123">
        <f>IFERROR(IF($B$4+A53='ورود اطلاعات'!$B$8+$B$4,0,IF('ورود اطلاعات'!$B$9=1,IF('ورود اطلاعات'!$B$11="خیر",IF('ورود اطلاعات'!$D$20="دارد",IF('ورود اطلاعات'!$D$21="بیمه شده اصلی",IF(AND(B53&lt;18,B53&gt;60),0,((G53/K53)*VLOOKUP(B53,'life table -مفروضات و نرخ ها'!AF:AG,2,0)*(1+'ورود اطلاعات'!$D$22+'ورود اطلاعات'!$D$5))),0),0),0),0)),0)</f>
        <v>0</v>
      </c>
      <c r="BP53" s="123">
        <f>IFERROR(IF('ورود اطلاعات'!$D$16=5,(VLOOKUP(محاسبات!B53,'life table -مفروضات و نرخ ها'!AC:AD,2,0)*محاسبات!AC53)/1000000,(VLOOKUP(محاسبات!B53,'life table -مفروضات و نرخ ها'!AC:AE,3,0)*محاسبات!AC53)/1000000)*(1+'ورود اطلاعات'!$D$5),0)</f>
        <v>0</v>
      </c>
      <c r="BQ53" s="123">
        <f>IFERROR(IF('ورود اطلاعات'!$F$16=5,(VLOOKUP(C53,'life table -مفروضات و نرخ ها'!AC:AD,2,0)*AD53)/1000000,(VLOOKUP(C53,'life table -مفروضات و نرخ ها'!AC:AE,3,0)*محاسبات!AD53)/1000000)*(1+'ورود اطلاعات'!$F$5),0)</f>
        <v>0</v>
      </c>
      <c r="BR53" s="123">
        <f>IFERROR(IF('ورود اطلاعات'!$H$16=5,(VLOOKUP(D53,'life table -مفروضات و نرخ ها'!AC:AD,2,0)*AE53)/1000000,(VLOOKUP(D53,'life table -مفروضات و نرخ ها'!AC:AE,3,0)*AE53)/1000000)*(1+'ورود اطلاعات'!$H$5),0)</f>
        <v>0</v>
      </c>
      <c r="BS53" s="123" t="b">
        <f>IF(A53&lt;&gt;"",IF('ورود اطلاعات'!$B$9=1,IF('ورود اطلاعات'!$B$11="بلی",IF(AND(18&lt;=B53,B53&lt;=60),AG53*(VLOOKUP('life table -مفروضات و نرخ ها'!$O$3+A52,'life table -مفروضات و نرخ ها'!$A$3:$D$103,4,0))*(1+'ورود اطلاعات'!$D$5),0),0),0))</f>
        <v>0</v>
      </c>
      <c r="BT53" s="123" t="b">
        <f>IFERROR(IF(A53&lt;&gt;"",IF('ورود اطلاعات'!$B$9=1,IF('ورود اطلاعات'!$B$11="خیر",IF('ورود اطلاعات'!$D$21="بیمه شده اصلی",(محاسبات!AF53*VLOOKUP(محاسبات!B53,'life table -مفروضات و نرخ ها'!A:D,4,0)*(1+'ورود اطلاعات'!$D$5)),IF('ورود اطلاعات'!$D$21="بیمه گذار",(محاسبات!AF53*VLOOKUP(محاسبات!E53,'life table -مفروضات و نرخ ها'!A:D,4,0)*(1+'ورود اطلاعات'!$D$23)),0))))),0)</f>
        <v>0</v>
      </c>
      <c r="BU53" s="123" t="b">
        <f>IFERROR(IF(A53&lt;&gt;"",IF('ورود اطلاعات'!$B$9=0,IF('ورود اطلاعات'!$B$11="خیر",IF('ورود اطلاعات'!$D$21="بیمه شده اصلی",(محاسبات!AH53*VLOOKUP(محاسبات!B53,'life table -مفروضات و نرخ ها'!A:D,4,0)*(1+'ورود اطلاعات'!$D$5)),IF('ورود اطلاعات'!$D$21="بیمه گذار",(محاسبات!AH53*VLOOKUP(محاسبات!E53,'life table -مفروضات و نرخ ها'!A:D,4,0)*(1+'ورود اطلاعات'!$D$23)),0))))),0)</f>
        <v>0</v>
      </c>
      <c r="BV53" s="123" t="b">
        <f>IF(A53&lt;&gt;"",IF('ورود اطلاعات'!$B$9=0,IF('ورود اطلاعات'!$B$11="بلی",IF(AND(18&lt;=B53,B53&lt;=60),AI53*(VLOOKUP('life table -مفروضات و نرخ ها'!$O$3+A52,'life table -مفروضات و نرخ ها'!$A$3:$D$103,4,0))*(1+'ورود اطلاعات'!$D$5),0),0),0))</f>
        <v>0</v>
      </c>
      <c r="BW53" s="123" t="str">
        <f>IFERROR(IF(A53&lt;&gt;"",'life table -مفروضات و نرخ ها'!$Q$11*BK53,""),0)</f>
        <v/>
      </c>
      <c r="BX53" s="123" t="str">
        <f>IFERROR(IF(A53&lt;&gt;"",'life table -مفروضات و نرخ ها'!$Q$11*(BO53+BN53),""),0)</f>
        <v/>
      </c>
      <c r="BY53" s="123">
        <f>IFERROR(IF(A53&lt;&gt;"",BJ53*'life table -مفروضات و نرخ ها'!$Q$11,0),"")</f>
        <v>0</v>
      </c>
      <c r="BZ53" s="123">
        <f>IFERROR(IF(A53&lt;&gt;"",(BM53+BL53)*'life table -مفروضات و نرخ ها'!$Q$11,0),0)</f>
        <v>0</v>
      </c>
      <c r="CA53" s="123">
        <f>IF(A53&lt;&gt;"",AZ53+BC53+BF53+BJ53+BK53+BL53+BM53+BN53+BO53+BP53+BS53+BT53+BU53+BV53+BW53+BX53+BY53+BZ53+'ورود اطلاعات'!$D$22*(محاسبات!T53*'life table -مفروضات و نرخ ها'!$Y$3+محاسبات!W53*'life table -مفروضات و نرخ ها'!$Z$3+محاسبات!Z53*'life table -مفروضات و نرخ ها'!$AA$3),0)</f>
        <v>0</v>
      </c>
      <c r="CB53" s="123">
        <f>IF(A53&lt;&gt;"",BA53+BD53+BG53+BQ53+'ورود اطلاعات'!$F$17*(محاسبات!U53*'life table -مفروضات و نرخ ها'!$Y$3+محاسبات!X53*'life table -مفروضات و نرخ ها'!$Z$3+محاسبات!AA53*'life table -مفروضات و نرخ ها'!$AA$3),0)</f>
        <v>0</v>
      </c>
      <c r="CC53" s="123" t="str">
        <f>IF(A53&lt;&gt;"",BB53+BE53+BH53+BR53+'ورود اطلاعات'!$H$17*(محاسبات!V53*'life table -مفروضات و نرخ ها'!$Y$3+محاسبات!Y53*'life table -مفروضات و نرخ ها'!$Z$3+محاسبات!AB53*'life table -مفروضات و نرخ ها'!$AA$3),"")</f>
        <v/>
      </c>
      <c r="CD53" s="123" t="str">
        <f>IF(B53&lt;&gt;"",'life table -مفروضات و نرخ ها'!$Q$8*(N53+P53+O53+AQ53+AR53+AS53+AT53+AW53+AX53+AY53+AZ53+BA53+BL53+BN53+BO53+BB53+BC53+BD53+BE53+BF53+BG53+BH53+BP53+BQ53+BR53+BJ53+BK53+BM53+BS53+BT53+BU53+BV53+BW53+BX53+BY53+BZ53+AU53),"")</f>
        <v/>
      </c>
      <c r="CE53" s="123" t="str">
        <f>IF(B53&lt;&gt;"",'life table -مفروضات و نرخ ها'!$Q$9*(N53+P53+O53+AQ53+AR53+AS53+AT53+AW53+AX53+AY53+AZ53+BA53+BL53+BN53+BO53+BB53+BC53+BD53+BE53+BF53+BG53+BH53+BP53+BQ53+BR53+BJ53+BK53+BM53+BS53+BT53+BU53+BV53+BW53+BX53+BY53+BZ53+AU53),"")</f>
        <v/>
      </c>
      <c r="CF53" s="123" t="str">
        <f>IF(A53&lt;&gt;"",(CF52*(1+L53)+(I53/'life table -مفروضات و نرخ ها'!$M$5)*L53*((1+L53)^(1/'life table -مفروضات و نرخ ها'!$M$5))/(((1+L53)^(1/'life table -مفروضات و نرخ ها'!$M$5))-1)),"")</f>
        <v/>
      </c>
      <c r="CG53" s="123" t="str">
        <f t="shared" si="24"/>
        <v/>
      </c>
      <c r="CH53" s="123" t="str">
        <f t="shared" si="23"/>
        <v/>
      </c>
      <c r="CI53" s="123" t="str">
        <f t="shared" si="12"/>
        <v/>
      </c>
      <c r="CJ53" s="123" t="str">
        <f t="shared" si="19"/>
        <v/>
      </c>
      <c r="CK53" s="121">
        <f>'ورود اطلاعات'!$D$19*محاسبات!G52</f>
        <v>0</v>
      </c>
      <c r="CL53" s="126">
        <f t="shared" si="20"/>
        <v>0</v>
      </c>
      <c r="CM53" s="123" t="str">
        <f>IF(A53&lt;&gt;"",(CM52*(1+$CO$1)+(I53/'life table -مفروضات و نرخ ها'!$M$5)*$CO$1*((1+$CO$1)^(1/'life table -مفروضات و نرخ ها'!$M$5))/(((1+$CO$1)^(1/'life table -مفروضات و نرخ ها'!$M$5))-1)),"")</f>
        <v/>
      </c>
      <c r="CN53" s="123" t="str">
        <f t="shared" si="9"/>
        <v/>
      </c>
    </row>
    <row r="54" spans="1:92" ht="19.5" x14ac:dyDescent="0.25">
      <c r="A54" s="95" t="str">
        <f t="shared" si="10"/>
        <v/>
      </c>
      <c r="B54" s="122" t="str">
        <f>IFERROR(IF(A53+$B$4&gt;81,"",IF($B$4+'life table -مفروضات و نرخ ها'!A53&lt;$B$4+'life table -مفروضات و نرخ ها'!$I$5,$B$4+'life table -مفروضات و نرخ ها'!A53,"")),"")</f>
        <v/>
      </c>
      <c r="C54" s="122" t="str">
        <f>IFERROR(IF(B54&lt;&gt;"",IF(A53+$C$4&gt;81,"",IF($C$4+'life table -مفروضات و نرخ ها'!A53&lt;$C$4+'life table -مفروضات و نرخ ها'!$I$5,$C$4+'life table -مفروضات و نرخ ها'!A53,"")),""),"")</f>
        <v/>
      </c>
      <c r="D54" s="122" t="str">
        <f>IFERROR(IF(B54&lt;&gt;"",IF(A53+$D$4&gt;81,"",IF($D$4+'life table -مفروضات و نرخ ها'!A53&lt;$D$4+'life table -مفروضات و نرخ ها'!$I$5,$D$4+'life table -مفروضات و نرخ ها'!A53,"")),""),"")</f>
        <v/>
      </c>
      <c r="E54" s="122" t="str">
        <f>IF(B54&lt;&gt;"",IF('life table -مفروضات و نرخ ها'!$K$4&lt;&gt; 0,IF($E$4+'life table -مفروضات و نرخ ها'!A53&lt;$E$4+'life table -مفروضات و نرخ ها'!$I$5,$E$4+'life table -مفروضات و نرخ ها'!A53,"")),"")</f>
        <v/>
      </c>
      <c r="G54" s="123">
        <f>IF(A54&lt;&gt;"",IF('life table -مفروضات و نرخ ها'!$I$7&lt;&gt; "يكجا",G53*(1+'life table -مفروضات و نرخ ها'!$I$4),0),0)</f>
        <v>0</v>
      </c>
      <c r="H54" s="123">
        <f>IFERROR(IF(A54&lt;&gt;"",IF('life table -مفروضات و نرخ ها'!$O$11=1,(G54/K54)-(CA54+CB54+CC54),(G54/K54)),0),0)</f>
        <v>0</v>
      </c>
      <c r="I54" s="123" t="str">
        <f t="shared" si="15"/>
        <v/>
      </c>
      <c r="J54" s="123" t="str">
        <f>IF(A54&lt;&gt;"",IF(A54=1,'life table -مفروضات و نرخ ها'!$M$6,0),"")</f>
        <v/>
      </c>
      <c r="K54" s="124">
        <v>1</v>
      </c>
      <c r="L54" s="124" t="str">
        <f t="shared" si="13"/>
        <v/>
      </c>
      <c r="M54" s="124">
        <f t="shared" si="6"/>
        <v>0.28649999999999998</v>
      </c>
      <c r="N54" s="123">
        <f>IF(B54&lt;&gt;"",S54*(VLOOKUP('life table -مفروضات و نرخ ها'!$O$3+A53,'life table -مفروضات و نرخ ها'!$A$3:$D$103,4)*(1/(1+L54)^0.5)),0)</f>
        <v>0</v>
      </c>
      <c r="O54" s="123">
        <f>IFERROR(IF(C54&lt;&gt;"",R54*(VLOOKUP('life table -مفروضات و نرخ ها'!$S$3+A53,'life table -مفروضات و نرخ ها'!$A$3:$D$103,4)*(1/(1+L54)^0.5)),0),"")</f>
        <v>0</v>
      </c>
      <c r="P54" s="123">
        <f>IFERROR(IF(D54&lt;&gt;"",Q54*(VLOOKUP('life table -مفروضات و نرخ ها'!$S$4+A53,'life table -مفروضات و نرخ ها'!$A$3:$D$103,4)*(1/(1+L54)^0.5)),0),"")</f>
        <v>0</v>
      </c>
      <c r="Q54" s="123">
        <f>IF(D54&lt;&gt;"",IF((Q53*(1+'life table -مفروضات و نرخ ها'!$M$4))&gt;='life table -مفروضات و نرخ ها'!$I$10,'life table -مفروضات و نرخ ها'!$I$10,(Q53*(1+'life table -مفروضات و نرخ ها'!$M$4))),0)</f>
        <v>0</v>
      </c>
      <c r="R54" s="123">
        <f>IF(C54&lt;&gt;"",IF((R53*(1+'life table -مفروضات و نرخ ها'!$M$4))&gt;='life table -مفروضات و نرخ ها'!$I$10,'life table -مفروضات و نرخ ها'!$I$10,(R53*(1+'life table -مفروضات و نرخ ها'!$M$4))),0)</f>
        <v>0</v>
      </c>
      <c r="S54" s="123">
        <f>IF(A54&lt;&gt;"",IF((S53*(1+'life table -مفروضات و نرخ ها'!$M$4))&gt;='life table -مفروضات و نرخ ها'!$I$10,'life table -مفروضات و نرخ ها'!$I$10,(S53*(1+'life table -مفروضات و نرخ ها'!$M$4))),0)</f>
        <v>0</v>
      </c>
      <c r="T54" s="123">
        <f>IF(A54&lt;&gt;"",IF(S54*'ورود اطلاعات'!$D$7&lt;='life table -مفروضات و نرخ ها'!$M$10,S54*'ورود اطلاعات'!$D$7,'life table -مفروضات و نرخ ها'!$M$10),0)</f>
        <v>0</v>
      </c>
      <c r="U54" s="123">
        <f>IF(A54&lt;&gt;"",IF(R54*'ورود اطلاعات'!$F$7&lt;='life table -مفروضات و نرخ ها'!$M$10,R54*'ورود اطلاعات'!$F$7,'life table -مفروضات و نرخ ها'!$M$10),0)</f>
        <v>0</v>
      </c>
      <c r="V54" s="123">
        <f>IF(A54&lt;&gt;"",IF(Q54*'ورود اطلاعات'!$H$7&lt;='life table -مفروضات و نرخ ها'!$M$10,Q54*'ورود اطلاعات'!$H$7,'life table -مفروضات و نرخ ها'!$M$10),0)</f>
        <v>0</v>
      </c>
      <c r="W54" s="123" t="str">
        <f>IF(A54&lt;&gt;"",IF(W53*(1+'life table -مفروضات و نرخ ها'!$M$4)&lt;'life table -مفروضات و نرخ ها'!$I$11,W53*(1+'life table -مفروضات و نرخ ها'!$M$4),'life table -مفروضات و نرخ ها'!$I$11),"")</f>
        <v/>
      </c>
      <c r="X54" s="123">
        <f>IF(C54&lt;&gt;"",IF(X53*(1+'life table -مفروضات و نرخ ها'!$M$4)&lt;'life table -مفروضات و نرخ ها'!$I$11,X53*(1+'life table -مفروضات و نرخ ها'!$M$4),'life table -مفروضات و نرخ ها'!$I$11),0)</f>
        <v>0</v>
      </c>
      <c r="Y54" s="123">
        <f>IF(D54&lt;&gt;"",IF(Y53*(1+'life table -مفروضات و نرخ ها'!$M$4)&lt;'life table -مفروضات و نرخ ها'!$I$11,Y53*(1+'life table -مفروضات و نرخ ها'!$M$4),'life table -مفروضات و نرخ ها'!$I$11),0)</f>
        <v>0</v>
      </c>
      <c r="Z54" s="123">
        <f>IF(A54&lt;&gt;"",IF(Z53*(1+'life table -مفروضات و نرخ ها'!$M$4)&lt;'life table -مفروضات و نرخ ها'!$M$11,Z53*(1+'life table -مفروضات و نرخ ها'!$M$4),'life table -مفروضات و نرخ ها'!$M$11),0)</f>
        <v>0</v>
      </c>
      <c r="AA54" s="123">
        <f>IF(C54&lt;&gt;"",IF(AA53*(1+'life table -مفروضات و نرخ ها'!$M$4)&lt;'life table -مفروضات و نرخ ها'!$M$11,AA53*(1+'life table -مفروضات و نرخ ها'!$M$4),'life table -مفروضات و نرخ ها'!$M$11),0)</f>
        <v>0</v>
      </c>
      <c r="AB54" s="123">
        <f>IF(D54&lt;&gt;"",IF(AB53*(1+'life table -مفروضات و نرخ ها'!$M$4)&lt;'life table -مفروضات و نرخ ها'!$M$11,AB53*(1+'life table -مفروضات و نرخ ها'!$M$4),'life table -مفروضات و نرخ ها'!$M$11),0)</f>
        <v>0</v>
      </c>
      <c r="AC54" s="123">
        <f>IF(B54&gt;60,0,IF('ورود اطلاعات'!$D$14="ندارد",0,MIN(S54*'ورود اطلاعات'!$D$14,'life table -مفروضات و نرخ ها'!$O$10)))</f>
        <v>0</v>
      </c>
      <c r="AD54" s="123">
        <f>IF(C54&gt;60,0,IF('ورود اطلاعات'!$F$14="ندارد",0,MIN(R54*'ورود اطلاعات'!$F$14,'life table -مفروضات و نرخ ها'!$O$10)))</f>
        <v>0</v>
      </c>
      <c r="AE54" s="123">
        <f>IF(D54&gt;60,0,IF('ورود اطلاعات'!$H$14="ندارد",0,MIN(Q54*'ورود اطلاعات'!$H$14,'life table -مفروضات و نرخ ها'!$O$10)))</f>
        <v>0</v>
      </c>
      <c r="AF54" s="123">
        <f>IFERROR(IF(A54&lt;&gt;"",IF(AND('ورود اطلاعات'!$D$21="بیمه گذار",18&lt;=E54,E54&lt;=60),(AF53*AN53-AK53),IF(AND('ورود اطلاعات'!$D$21="بیمه شده اصلی",18&lt;=B54,B54&lt;=60),(AF53*AN53-AK53),0)),0),0)</f>
        <v>0</v>
      </c>
      <c r="AG54" s="123">
        <f t="shared" si="21"/>
        <v>0</v>
      </c>
      <c r="AH54" s="123">
        <f>IF(A54&lt;&gt;"",IF(AND('ورود اطلاعات'!$D$21="بیمه گذار",18&lt;=E54,E54&lt;=60),(AH53*AN53-AJ53),IF(AND('ورود اطلاعات'!$D$21="بیمه شده اصلی",18&lt;=B54,B54&lt;=60),(AH53*AN53-AJ53),0)),0)</f>
        <v>0</v>
      </c>
      <c r="AI54" s="123">
        <f t="shared" si="22"/>
        <v>0</v>
      </c>
      <c r="AJ54" s="123">
        <f>IFERROR(IF(A54&lt;&gt;"",IF('life table -مفروضات و نرخ ها'!$O$6="دارد",IF('life table -مفروضات و نرخ ها'!$O$11=0,IF(AND('life table -مفروضات و نرخ ها'!$K$5="خیر",'ورود اطلاعات'!$D$21="بیمه گذار"),(G55+AZ55+BA55+BB55+BC55+BD55+BE55+BF55+BG55+BH55+BI55+BP55+BQ55+BR55),IF(AND('life table -مفروضات و نرخ ها'!$K$5="خیر",'ورود اطلاعات'!$D$21="بیمه شده اصلی"),(G55+CB55+CC55),0)),0),0),0),0)</f>
        <v>0</v>
      </c>
      <c r="AK54" s="123">
        <f>IF(A54&lt;&gt;"",IF('life table -مفروضات و نرخ ها'!$O$6="دارد",IF('ورود اطلاعات'!$B$9=1,IF('ورود اطلاعات'!$B$11="خیر",G55,0),0),0),0)</f>
        <v>0</v>
      </c>
      <c r="AL54" s="123">
        <f>IF(A54&lt;&gt;"",IF('life table -مفروضات و نرخ ها'!$O$6="دارد",IF('life table -مفروضات و نرخ ها'!$O$11=1,IF('life table -مفروضات و نرخ ها'!$K$5="بلی",G55,0),0),0),0)</f>
        <v>0</v>
      </c>
      <c r="AM54" s="123" t="str">
        <f>IFERROR(IF(A54&lt;&gt;"",IF('life table -مفروضات و نرخ ها'!$O$6="دارد",IF('life table -مفروضات و نرخ ها'!$O$11=0,IF('life table -مفروضات و نرخ ها'!$K$5="بلی",(G55+CB55+CC55),0),0),0),""),0)</f>
        <v/>
      </c>
      <c r="AN54" s="124" t="str">
        <f t="shared" si="16"/>
        <v/>
      </c>
      <c r="AO54" s="124" t="str">
        <f t="shared" si="17"/>
        <v/>
      </c>
      <c r="AP54" s="124" t="str">
        <f>IF(A54&lt;&gt;"",PRODUCT($AO$4:AO54),"")</f>
        <v/>
      </c>
      <c r="AQ54" s="123">
        <f>کارمزد!N54</f>
        <v>0</v>
      </c>
      <c r="AR54" s="123">
        <f>IF(A54&lt;6,('life table -مفروضات و نرخ ها'!$Q$4/5)*$S$4,0)</f>
        <v>0</v>
      </c>
      <c r="AS54" s="123" t="str">
        <f>IFERROR(IF(A54&lt;&gt;"",'life table -مفروضات و نرخ ها'!$Q$6*H54,""),"")</f>
        <v/>
      </c>
      <c r="AT54" s="123" t="str">
        <f>IF(A54&lt;&gt;"",'life table -مفروضات و نرخ ها'!$Q$7*H54,"")</f>
        <v/>
      </c>
      <c r="AU54" s="123">
        <f t="shared" si="18"/>
        <v>0</v>
      </c>
      <c r="AV54" s="125">
        <f>IF(A54&lt;&gt;"",(('life table -مفروضات و نرخ ها'!$M$5*(((AN54)^(1/'life table -مفروضات و نرخ ها'!$M$5))-1))/((1-AO54)*((AN54)^(1/'life table -مفروضات و نرخ ها'!$M$5)))-1),0)</f>
        <v>0</v>
      </c>
      <c r="AW54" s="123" t="str">
        <f>IF(A54&lt;&gt;"",N54*'life table -مفروضات و نرخ ها'!$O$4,"")</f>
        <v/>
      </c>
      <c r="AX54" s="123" t="str">
        <f>IF(A54&lt;&gt;"",O54*'life table -مفروضات و نرخ ها'!$U$3,"")</f>
        <v/>
      </c>
      <c r="AY54" s="123" t="str">
        <f>IF(A54&lt;&gt;"",P54*'life table -مفروضات و نرخ ها'!$U$4,"")</f>
        <v/>
      </c>
      <c r="AZ54" s="123" t="str">
        <f>IFERROR(IF(A54&lt;&gt;"",IF('life table -مفروضات و نرخ ها'!$O$8=1,('life table -مفروضات و نرخ ها'!$Y$3*T54),IF('life table -مفروضات و نرخ ها'!$O$8=2,('life table -مفروضات و نرخ ها'!$Y$4*T54),IF('life table -مفروضات و نرخ ها'!$O$8=3,('life table -مفروضات و نرخ ها'!$Y$5*T54),IF('life table -مفروضات و نرخ ها'!$O$8=4,('life table -مفروضات و نرخ ها'!$Y$6*T54),('life table -مفروضات و نرخ ها'!$Y$7*T54))))),""),"")</f>
        <v/>
      </c>
      <c r="BA54" s="123" t="str">
        <f>IFERROR(IF(A54&lt;&gt;"",IF('life table -مفروضات و نرخ ها'!$S$10=1,('life table -مفروضات و نرخ ها'!$Y$3*U54),IF('life table -مفروضات و نرخ ها'!$S$10=2,('life table -مفروضات و نرخ ها'!$Y$4*U54),IF('life table -مفروضات و نرخ ها'!$S$10=3,('life table -مفروضات و نرخ ها'!$Y$5*U54),IF('life table -مفروضات و نرخ ها'!$S$10=4,('life table -مفروضات و نرخ ها'!$Y$6*U54),('life table -مفروضات و نرخ ها'!$Y$7*U54))))),""),"")</f>
        <v/>
      </c>
      <c r="BB54" s="123" t="str">
        <f>IFERROR(IF(A54&lt;&gt;"",IF('life table -مفروضات و نرخ ها'!$S$11=1,('life table -مفروضات و نرخ ها'!$Y$3*V54),IF('life table -مفروضات و نرخ ها'!$S$11=2,('life table -مفروضات و نرخ ها'!$Y$4*V54),IF('life table -مفروضات و نرخ ها'!$S$11=3,('life table -مفروضات و نرخ ها'!$Y$5*V54),IF('life table -مفروضات و نرخ ها'!$S$11=4,('life table -مفروضات و نرخ ها'!$Y$6*V54),('life table -مفروضات و نرخ ها'!$Y$7*V54))))),""),"")</f>
        <v/>
      </c>
      <c r="BC54" s="123" t="str">
        <f>IFERROR(IF(A54&lt;&gt;"",IF('life table -مفروضات و نرخ ها'!$O$8=1,('life table -مفروضات و نرخ ها'!$Z$3*W54),IF('life table -مفروضات و نرخ ها'!$O$8=2,('life table -مفروضات و نرخ ها'!$Z$4*W54),IF('life table -مفروضات و نرخ ها'!$O$8=3,('life table -مفروضات و نرخ ها'!$Z$5*W54),IF('life table -مفروضات و نرخ ها'!$O$8=4,('life table -مفروضات و نرخ ها'!$Z$6*W54),('life table -مفروضات و نرخ ها'!$Z$7*W54))))),""),"")</f>
        <v/>
      </c>
      <c r="BD54" s="123" t="str">
        <f>IFERROR(IF(A54&lt;&gt;"",IF('life table -مفروضات و نرخ ها'!$S$10=1,('life table -مفروضات و نرخ ها'!$Z$3*X54),IF('life table -مفروضات و نرخ ها'!$S$10=2,('life table -مفروضات و نرخ ها'!$Z$4*X54),IF('life table -مفروضات و نرخ ها'!$S$10=3,('life table -مفروضات و نرخ ها'!$Z$5*X54),IF('life table -مفروضات و نرخ ها'!$S$10=4,('life table -مفروضات و نرخ ها'!$Z$6*X54),('life table -مفروضات و نرخ ها'!$Z$7*X54))))),""),"")</f>
        <v/>
      </c>
      <c r="BE54" s="123" t="str">
        <f>IFERROR(IF(A54&lt;&gt;"",IF('life table -مفروضات و نرخ ها'!$S$11=1,('life table -مفروضات و نرخ ها'!$Z$3*Y54),IF('life table -مفروضات و نرخ ها'!$S$11=2,('life table -مفروضات و نرخ ها'!$Z$4*Y54),IF('life table -مفروضات و نرخ ها'!$S$11=3,('life table -مفروضات و نرخ ها'!$Z$5*Y54),IF('life table -مفروضات و نرخ ها'!$S$11=4,('life table -مفروضات و نرخ ها'!$Z$6*Y54),('life table -مفروضات و نرخ ها'!$Z$7*Y54))))),""),"")</f>
        <v/>
      </c>
      <c r="BF54" s="123" t="str">
        <f>IFERROR(IF(A54&lt;&gt;"",IF('life table -مفروضات و نرخ ها'!$O$8=1,('life table -مفروضات و نرخ ها'!$AA$3*Z54),IF('life table -مفروضات و نرخ ها'!$O$8=2,('life table -مفروضات و نرخ ها'!$AA$4*Z54),IF('life table -مفروضات و نرخ ها'!$O$8=3,('life table -مفروضات و نرخ ها'!$AA$5*Z54),IF('life table -مفروضات و نرخ ها'!$O$8=4,('life table -مفروضات و نرخ ها'!$AA$6*Z54),('life table -مفروضات و نرخ ها'!$AA$7*Z54))))),""),"")</f>
        <v/>
      </c>
      <c r="BG54" s="123" t="str">
        <f>IFERROR(IF(A54&lt;&gt;"",IF('life table -مفروضات و نرخ ها'!$S$10=1,('life table -مفروضات و نرخ ها'!$AA$3*AA54),IF('life table -مفروضات و نرخ ها'!$S$10=2,('life table -مفروضات و نرخ ها'!$AA$4*AA54),IF('life table -مفروضات و نرخ ها'!$S$10=3,('life table -مفروضات و نرخ ها'!$AA$5*AA54),IF('life table -مفروضات و نرخ ها'!$S$10=4,('life table -مفروضات و نرخ ها'!$AA$6*AA54),('life table -مفروضات و نرخ ها'!$AA$7*AA54))))),""),"")</f>
        <v/>
      </c>
      <c r="BH54" s="123" t="str">
        <f>IFERROR(IF(B54&lt;&gt;"",IF('life table -مفروضات و نرخ ها'!$S$11=1,('life table -مفروضات و نرخ ها'!$AA$3*AB54),IF('life table -مفروضات و نرخ ها'!$S$11=2,('life table -مفروضات و نرخ ها'!$AA$4*AB54),IF('life table -مفروضات و نرخ ها'!$S$11=3,('life table -مفروضات و نرخ ها'!$AA$5*AB54),IF('life table -مفروضات و نرخ ها'!$S$11=4,('life table -مفروضات و نرخ ها'!$AA$6*AB54),('life table -مفروضات و نرخ ها'!$AA$7*AB54))))),""),"")</f>
        <v/>
      </c>
      <c r="BI54" s="123" t="str">
        <f>IF(A54&lt;&gt;"",(T54*'life table -مفروضات و نرخ ها'!$Y$3+W54*'life table -مفروضات و نرخ ها'!$Z$3+Z54*'life table -مفروضات و نرخ ها'!$AA$3)*'ورود اطلاعات'!$D$22+(U54*'life table -مفروضات و نرخ ها'!$Y$3+X54*'life table -مفروضات و نرخ ها'!$Z$3+AA54*'life table -مفروضات و نرخ ها'!$AA$3)*'ورود اطلاعات'!$F$17+(V54*'life table -مفروضات و نرخ ها'!$Y$3+Y54*'life table -مفروضات و نرخ ها'!$Z$3+AB54*'life table -مفروضات و نرخ ها'!$AA$3)*('ورود اطلاعات'!$H$17),"")</f>
        <v/>
      </c>
      <c r="BJ54" s="123">
        <f>IFERROR(IF($B$4+A54='ورود اطلاعات'!$B$8+محاسبات!$B$4,0,IF('ورود اطلاعات'!$B$11="بلی",IF(AND(B54&lt;18,B54&gt;60),0,IF(AND('ورود اطلاعات'!$D$20="دارد",'ورود اطلاعات'!$B$9=0),(G54+AZ54+BA54+BB54+BC54+BD54+BE54+BF54+BG54+BH54+BP54+BQ54+BR54+BI54)/K54)*VLOOKUP(B54,'life table -مفروضات و نرخ ها'!AF:AG,2,0))*(1+'ورود اطلاعات'!$D$22+'ورود اطلاعات'!$D$5),0)),0)</f>
        <v>0</v>
      </c>
      <c r="BK54" s="123">
        <f>IFERROR(IF($B$4+A54='ورود اطلاعات'!$B$8+محاسبات!$B$4,0,IF('ورود اطلاعات'!$B$11="بلی",IF(AND(B54&lt;18,B54&gt;60),0,IF(AND('ورود اطلاعات'!$D$20="دارد",'ورود اطلاعات'!$B$9=1),(G54)/K54)*VLOOKUP(B54,'life table -مفروضات و نرخ ها'!AF:AG,2,0))*(1+'ورود اطلاعات'!$D$22+'ورود اطلاعات'!$D$5),0)),0)</f>
        <v>0</v>
      </c>
      <c r="BL54" s="123">
        <f>IFERROR(IF($E$4+A54='ورود اطلاعات'!$B$8+محاسبات!$E$4,0,IF('ورود اطلاعات'!$B$9=0,IF('ورود اطلاعات'!$B$11="خیر",IF('ورود اطلاعات'!$D$20="دارد",IF('ورود اطلاعات'!$D$21="بیمه گذار",IF(AND(E54&lt;18,E54&gt;60),0,(((G54+AZ54+BA54+BB54+BC54+BD54+BE54+BF54+BG54+BH54+BP54+BQ54+BR54+BI54)/K54)*VLOOKUP(E54,'life table -مفروضات و نرخ ها'!AF:AG,2,0)*(1+'ورود اطلاعات'!$D$24+'ورود اطلاعات'!$D$23))),0),0),0),0)),0)</f>
        <v>0</v>
      </c>
      <c r="BM54" s="123">
        <f>IFERROR(IF($B$4+A54='ورود اطلاعات'!$B$8+$B$4,0,IF('ورود اطلاعات'!$B$9=0,IF('ورود اطلاعات'!$B$11="خیر",IF('ورود اطلاعات'!$D$20="دارد",IF('ورود اطلاعات'!$D$21="بیمه شده اصلی",IF(AND(B54&lt;18,B54&gt;60),0,(((G54+AZ54+BA54+BB54+BC54+BD54+BE54+BF54+BG54+BH54+BP54+BQ54+BR54+BI54)/K54)*VLOOKUP(B54,'life table -مفروضات و نرخ ها'!AF:AG,2,0)*(1+'ورود اطلاعات'!$D$22+'ورود اطلاعات'!$D$5))),0),0),0),0)),0)</f>
        <v>0</v>
      </c>
      <c r="BN54" s="123">
        <f>IFERROR(IF($E$4+A54='ورود اطلاعات'!$B$8+$E$4,0,IF('ورود اطلاعات'!$B$9=1,IF('ورود اطلاعات'!$B$11="خیر",IF('ورود اطلاعات'!$D$20="دارد",IF('ورود اطلاعات'!$D$21="بیمه گذار",IF(AND(E54&lt;18,E54&gt;60),0,((G54/K54)*VLOOKUP(E54,'life table -مفروضات و نرخ ها'!AF:AG,2,0)*(1+'ورود اطلاعات'!$D$24+'ورود اطلاعات'!$D$23))),0),0),0))),0)</f>
        <v>0</v>
      </c>
      <c r="BO54" s="123">
        <f>IFERROR(IF($B$4+A54='ورود اطلاعات'!$B$8+$B$4,0,IF('ورود اطلاعات'!$B$9=1,IF('ورود اطلاعات'!$B$11="خیر",IF('ورود اطلاعات'!$D$20="دارد",IF('ورود اطلاعات'!$D$21="بیمه شده اصلی",IF(AND(B54&lt;18,B54&gt;60),0,((G54/K54)*VLOOKUP(B54,'life table -مفروضات و نرخ ها'!AF:AG,2,0)*(1+'ورود اطلاعات'!$D$22+'ورود اطلاعات'!$D$5))),0),0),0),0)),0)</f>
        <v>0</v>
      </c>
      <c r="BP54" s="123">
        <f>IFERROR(IF('ورود اطلاعات'!$D$16=5,(VLOOKUP(محاسبات!B54,'life table -مفروضات و نرخ ها'!AC:AD,2,0)*محاسبات!AC54)/1000000,(VLOOKUP(محاسبات!B54,'life table -مفروضات و نرخ ها'!AC:AE,3,0)*محاسبات!AC54)/1000000)*(1+'ورود اطلاعات'!$D$5),0)</f>
        <v>0</v>
      </c>
      <c r="BQ54" s="123">
        <f>IFERROR(IF('ورود اطلاعات'!$F$16=5,(VLOOKUP(C54,'life table -مفروضات و نرخ ها'!AC:AD,2,0)*AD54)/1000000,(VLOOKUP(C54,'life table -مفروضات و نرخ ها'!AC:AE,3,0)*محاسبات!AD54)/1000000)*(1+'ورود اطلاعات'!$F$5),0)</f>
        <v>0</v>
      </c>
      <c r="BR54" s="123">
        <f>IFERROR(IF('ورود اطلاعات'!$H$16=5,(VLOOKUP(D54,'life table -مفروضات و نرخ ها'!AC:AD,2,0)*AE54)/1000000,(VLOOKUP(D54,'life table -مفروضات و نرخ ها'!AC:AE,3,0)*AE54)/1000000)*(1+'ورود اطلاعات'!$H$5),0)</f>
        <v>0</v>
      </c>
      <c r="BS54" s="123" t="b">
        <f>IF(A54&lt;&gt;"",IF('ورود اطلاعات'!$B$9=1,IF('ورود اطلاعات'!$B$11="بلی",IF(AND(18&lt;=B54,B54&lt;=60),AG54*(VLOOKUP('life table -مفروضات و نرخ ها'!$O$3+A53,'life table -مفروضات و نرخ ها'!$A$3:$D$103,4,0))*(1+'ورود اطلاعات'!$D$5),0),0),0))</f>
        <v>0</v>
      </c>
      <c r="BT54" s="123" t="b">
        <f>IFERROR(IF(A54&lt;&gt;"",IF('ورود اطلاعات'!$B$9=1,IF('ورود اطلاعات'!$B$11="خیر",IF('ورود اطلاعات'!$D$21="بیمه شده اصلی",(محاسبات!AF54*VLOOKUP(محاسبات!B54,'life table -مفروضات و نرخ ها'!A:D,4,0)*(1+'ورود اطلاعات'!$D$5)),IF('ورود اطلاعات'!$D$21="بیمه گذار",(محاسبات!AF54*VLOOKUP(محاسبات!E54,'life table -مفروضات و نرخ ها'!A:D,4,0)*(1+'ورود اطلاعات'!$D$23)),0))))),0)</f>
        <v>0</v>
      </c>
      <c r="BU54" s="123" t="b">
        <f>IFERROR(IF(A54&lt;&gt;"",IF('ورود اطلاعات'!$B$9=0,IF('ورود اطلاعات'!$B$11="خیر",IF('ورود اطلاعات'!$D$21="بیمه شده اصلی",(محاسبات!AH54*VLOOKUP(محاسبات!B54,'life table -مفروضات و نرخ ها'!A:D,4,0)*(1+'ورود اطلاعات'!$D$5)),IF('ورود اطلاعات'!$D$21="بیمه گذار",(محاسبات!AH54*VLOOKUP(محاسبات!E54,'life table -مفروضات و نرخ ها'!A:D,4,0)*(1+'ورود اطلاعات'!$D$23)),0))))),0)</f>
        <v>0</v>
      </c>
      <c r="BV54" s="123" t="b">
        <f>IF(A54&lt;&gt;"",IF('ورود اطلاعات'!$B$9=0,IF('ورود اطلاعات'!$B$11="بلی",IF(AND(18&lt;=B54,B54&lt;=60),AI54*(VLOOKUP('life table -مفروضات و نرخ ها'!$O$3+A53,'life table -مفروضات و نرخ ها'!$A$3:$D$103,4,0))*(1+'ورود اطلاعات'!$D$5),0),0),0))</f>
        <v>0</v>
      </c>
      <c r="BW54" s="123" t="str">
        <f>IFERROR(IF(A54&lt;&gt;"",'life table -مفروضات و نرخ ها'!$Q$11*BK54,""),0)</f>
        <v/>
      </c>
      <c r="BX54" s="123" t="str">
        <f>IFERROR(IF(A54&lt;&gt;"",'life table -مفروضات و نرخ ها'!$Q$11*(BO54+BN54),""),0)</f>
        <v/>
      </c>
      <c r="BY54" s="123">
        <f>IFERROR(IF(A54&lt;&gt;"",BJ54*'life table -مفروضات و نرخ ها'!$Q$11,0),"")</f>
        <v>0</v>
      </c>
      <c r="BZ54" s="123">
        <f>IFERROR(IF(A54&lt;&gt;"",(BM54+BL54)*'life table -مفروضات و نرخ ها'!$Q$11,0),0)</f>
        <v>0</v>
      </c>
      <c r="CA54" s="123">
        <f>IF(A54&lt;&gt;"",AZ54+BC54+BF54+BJ54+BK54+BL54+BM54+BN54+BO54+BP54+BS54+BT54+BU54+BV54+BW54+BX54+BY54+BZ54+'ورود اطلاعات'!$D$22*(محاسبات!T54*'life table -مفروضات و نرخ ها'!$Y$3+محاسبات!W54*'life table -مفروضات و نرخ ها'!$Z$3+محاسبات!Z54*'life table -مفروضات و نرخ ها'!$AA$3),0)</f>
        <v>0</v>
      </c>
      <c r="CB54" s="123">
        <f>IF(A54&lt;&gt;"",BA54+BD54+BG54+BQ54+'ورود اطلاعات'!$F$17*(محاسبات!U54*'life table -مفروضات و نرخ ها'!$Y$3+محاسبات!X54*'life table -مفروضات و نرخ ها'!$Z$3+محاسبات!AA54*'life table -مفروضات و نرخ ها'!$AA$3),0)</f>
        <v>0</v>
      </c>
      <c r="CC54" s="123" t="str">
        <f>IF(A54&lt;&gt;"",BB54+BE54+BH54+BR54+'ورود اطلاعات'!$H$17*(محاسبات!V54*'life table -مفروضات و نرخ ها'!$Y$3+محاسبات!Y54*'life table -مفروضات و نرخ ها'!$Z$3+محاسبات!AB54*'life table -مفروضات و نرخ ها'!$AA$3),"")</f>
        <v/>
      </c>
      <c r="CD54" s="123" t="str">
        <f>IF(B54&lt;&gt;"",'life table -مفروضات و نرخ ها'!$Q$8*(N54+P54+O54+AQ54+AR54+AS54+AT54+AW54+AX54+AY54+AZ54+BA54+BL54+BN54+BO54+BB54+BC54+BD54+BE54+BF54+BG54+BH54+BP54+BQ54+BR54+BJ54+BK54+BM54+BS54+BT54+BU54+BV54+BW54+BX54+BY54+BZ54+AU54),"")</f>
        <v/>
      </c>
      <c r="CE54" s="123" t="str">
        <f>IF(B54&lt;&gt;"",'life table -مفروضات و نرخ ها'!$Q$9*(N54+P54+O54+AQ54+AR54+AS54+AT54+AW54+AX54+AY54+AZ54+BA54+BL54+BN54+BO54+BB54+BC54+BD54+BE54+BF54+BG54+BH54+BP54+BQ54+BR54+BJ54+BK54+BM54+BS54+BT54+BU54+BV54+BW54+BX54+BY54+BZ54+AU54),"")</f>
        <v/>
      </c>
      <c r="CF54" s="123" t="str">
        <f>IF(A54&lt;&gt;"",(CF53*(1+L54)+(I54/'life table -مفروضات و نرخ ها'!$M$5)*L54*((1+L54)^(1/'life table -مفروضات و نرخ ها'!$M$5))/(((1+L54)^(1/'life table -مفروضات و نرخ ها'!$M$5))-1)),"")</f>
        <v/>
      </c>
      <c r="CG54" s="123" t="str">
        <f t="shared" si="24"/>
        <v/>
      </c>
      <c r="CH54" s="123" t="str">
        <f t="shared" si="23"/>
        <v/>
      </c>
      <c r="CI54" s="123" t="str">
        <f t="shared" si="12"/>
        <v/>
      </c>
      <c r="CJ54" s="123" t="str">
        <f t="shared" si="19"/>
        <v/>
      </c>
      <c r="CK54" s="121">
        <f>'ورود اطلاعات'!$D$19*محاسبات!G53</f>
        <v>0</v>
      </c>
      <c r="CL54" s="126">
        <f t="shared" si="20"/>
        <v>0</v>
      </c>
      <c r="CM54" s="123" t="str">
        <f>IF(A54&lt;&gt;"",(CM53*(1+$CO$1)+(I54/'life table -مفروضات و نرخ ها'!$M$5)*$CO$1*((1+$CO$1)^(1/'life table -مفروضات و نرخ ها'!$M$5))/(((1+$CO$1)^(1/'life table -مفروضات و نرخ ها'!$M$5))-1)),"")</f>
        <v/>
      </c>
      <c r="CN54" s="123" t="str">
        <f t="shared" si="9"/>
        <v/>
      </c>
    </row>
    <row r="55" spans="1:92" ht="19.5" x14ac:dyDescent="0.25">
      <c r="A55" s="95" t="str">
        <f t="shared" si="10"/>
        <v/>
      </c>
      <c r="B55" s="122" t="str">
        <f>IFERROR(IF(A54+$B$4&gt;81,"",IF($B$4+'life table -مفروضات و نرخ ها'!A54&lt;$B$4+'life table -مفروضات و نرخ ها'!$I$5,$B$4+'life table -مفروضات و نرخ ها'!A54,"")),"")</f>
        <v/>
      </c>
      <c r="C55" s="122" t="str">
        <f>IFERROR(IF(B55&lt;&gt;"",IF(A54+$C$4&gt;81,"",IF($C$4+'life table -مفروضات و نرخ ها'!A54&lt;$C$4+'life table -مفروضات و نرخ ها'!$I$5,$C$4+'life table -مفروضات و نرخ ها'!A54,"")),""),"")</f>
        <v/>
      </c>
      <c r="D55" s="122" t="str">
        <f>IFERROR(IF(B55&lt;&gt;"",IF(A54+$D$4&gt;81,"",IF($D$4+'life table -مفروضات و نرخ ها'!A54&lt;$D$4+'life table -مفروضات و نرخ ها'!$I$5,$D$4+'life table -مفروضات و نرخ ها'!A54,"")),""),"")</f>
        <v/>
      </c>
      <c r="E55" s="122" t="str">
        <f>IF(B55&lt;&gt;"",IF('life table -مفروضات و نرخ ها'!$K$4&lt;&gt; 0,IF($E$4+'life table -مفروضات و نرخ ها'!A54&lt;$E$4+'life table -مفروضات و نرخ ها'!$I$5,$E$4+'life table -مفروضات و نرخ ها'!A54,"")),"")</f>
        <v/>
      </c>
      <c r="G55" s="123">
        <f>IF(A55&lt;&gt;"",IF('life table -مفروضات و نرخ ها'!$I$7&lt;&gt; "يكجا",G54*(1+'life table -مفروضات و نرخ ها'!$I$4),0),0)</f>
        <v>0</v>
      </c>
      <c r="H55" s="123">
        <f>IFERROR(IF(A55&lt;&gt;"",IF('life table -مفروضات و نرخ ها'!$O$11=1,(G55/K55)-(CA55+CB55+CC55),(G55/K55)),0),0)</f>
        <v>0</v>
      </c>
      <c r="I55" s="123" t="str">
        <f t="shared" si="15"/>
        <v/>
      </c>
      <c r="J55" s="123" t="str">
        <f>IF(A55&lt;&gt;"",IF(A55=1,'life table -مفروضات و نرخ ها'!$M$6,0),"")</f>
        <v/>
      </c>
      <c r="K55" s="124">
        <v>1</v>
      </c>
      <c r="L55" s="124" t="str">
        <f t="shared" ref="L55:L85" si="25">IF(A55&lt;&gt;"",IF(A55&gt;4,0.1,""),"")</f>
        <v/>
      </c>
      <c r="M55" s="124">
        <f t="shared" si="6"/>
        <v>0.28649999999999998</v>
      </c>
      <c r="N55" s="123">
        <f>IF(B55&lt;&gt;"",S55*(VLOOKUP('life table -مفروضات و نرخ ها'!$O$3+A54,'life table -مفروضات و نرخ ها'!$A$3:$D$103,4)*(1/(1+L55)^0.5)),0)</f>
        <v>0</v>
      </c>
      <c r="O55" s="123">
        <f>IFERROR(IF(C55&lt;&gt;"",R55*(VLOOKUP('life table -مفروضات و نرخ ها'!$S$3+A54,'life table -مفروضات و نرخ ها'!$A$3:$D$103,4)*(1/(1+L55)^0.5)),0),"")</f>
        <v>0</v>
      </c>
      <c r="P55" s="123">
        <f>IFERROR(IF(D55&lt;&gt;"",Q55*(VLOOKUP('life table -مفروضات و نرخ ها'!$S$4+A54,'life table -مفروضات و نرخ ها'!$A$3:$D$103,4)*(1/(1+L55)^0.5)),0),"")</f>
        <v>0</v>
      </c>
      <c r="Q55" s="123">
        <f>IF(D55&lt;&gt;"",IF((Q54*(1+'life table -مفروضات و نرخ ها'!$M$4))&gt;='life table -مفروضات و نرخ ها'!$I$10,'life table -مفروضات و نرخ ها'!$I$10,(Q54*(1+'life table -مفروضات و نرخ ها'!$M$4))),0)</f>
        <v>0</v>
      </c>
      <c r="R55" s="123">
        <f>IF(C55&lt;&gt;"",IF((R54*(1+'life table -مفروضات و نرخ ها'!$M$4))&gt;='life table -مفروضات و نرخ ها'!$I$10,'life table -مفروضات و نرخ ها'!$I$10,(R54*(1+'life table -مفروضات و نرخ ها'!$M$4))),0)</f>
        <v>0</v>
      </c>
      <c r="S55" s="123">
        <f>IF(A55&lt;&gt;"",IF((S54*(1+'life table -مفروضات و نرخ ها'!$M$4))&gt;='life table -مفروضات و نرخ ها'!$I$10,'life table -مفروضات و نرخ ها'!$I$10,(S54*(1+'life table -مفروضات و نرخ ها'!$M$4))),0)</f>
        <v>0</v>
      </c>
      <c r="T55" s="123">
        <f>IF(A55&lt;&gt;"",IF(S55*'ورود اطلاعات'!$D$7&lt;='life table -مفروضات و نرخ ها'!$M$10,S55*'ورود اطلاعات'!$D$7,'life table -مفروضات و نرخ ها'!$M$10),0)</f>
        <v>0</v>
      </c>
      <c r="U55" s="123">
        <f>IF(A55&lt;&gt;"",IF(R55*'ورود اطلاعات'!$F$7&lt;='life table -مفروضات و نرخ ها'!$M$10,R55*'ورود اطلاعات'!$F$7,'life table -مفروضات و نرخ ها'!$M$10),0)</f>
        <v>0</v>
      </c>
      <c r="V55" s="123">
        <f>IF(A55&lt;&gt;"",IF(Q55*'ورود اطلاعات'!$H$7&lt;='life table -مفروضات و نرخ ها'!$M$10,Q55*'ورود اطلاعات'!$H$7,'life table -مفروضات و نرخ ها'!$M$10),0)</f>
        <v>0</v>
      </c>
      <c r="W55" s="123" t="str">
        <f>IF(A55&lt;&gt;"",IF(W54*(1+'life table -مفروضات و نرخ ها'!$M$4)&lt;'life table -مفروضات و نرخ ها'!$I$11,W54*(1+'life table -مفروضات و نرخ ها'!$M$4),'life table -مفروضات و نرخ ها'!$I$11),"")</f>
        <v/>
      </c>
      <c r="X55" s="123">
        <f>IF(C55&lt;&gt;"",IF(X54*(1+'life table -مفروضات و نرخ ها'!$M$4)&lt;'life table -مفروضات و نرخ ها'!$I$11,X54*(1+'life table -مفروضات و نرخ ها'!$M$4),'life table -مفروضات و نرخ ها'!$I$11),0)</f>
        <v>0</v>
      </c>
      <c r="Y55" s="123">
        <f>IF(D55&lt;&gt;"",IF(Y54*(1+'life table -مفروضات و نرخ ها'!$M$4)&lt;'life table -مفروضات و نرخ ها'!$I$11,Y54*(1+'life table -مفروضات و نرخ ها'!$M$4),'life table -مفروضات و نرخ ها'!$I$11),0)</f>
        <v>0</v>
      </c>
      <c r="Z55" s="123">
        <f>IF(A55&lt;&gt;"",IF(Z54*(1+'life table -مفروضات و نرخ ها'!$M$4)&lt;'life table -مفروضات و نرخ ها'!$M$11,Z54*(1+'life table -مفروضات و نرخ ها'!$M$4),'life table -مفروضات و نرخ ها'!$M$11),0)</f>
        <v>0</v>
      </c>
      <c r="AA55" s="123">
        <f>IF(C55&lt;&gt;"",IF(AA54*(1+'life table -مفروضات و نرخ ها'!$M$4)&lt;'life table -مفروضات و نرخ ها'!$M$11,AA54*(1+'life table -مفروضات و نرخ ها'!$M$4),'life table -مفروضات و نرخ ها'!$M$11),0)</f>
        <v>0</v>
      </c>
      <c r="AB55" s="123">
        <f>IF(D55&lt;&gt;"",IF(AB54*(1+'life table -مفروضات و نرخ ها'!$M$4)&lt;'life table -مفروضات و نرخ ها'!$M$11,AB54*(1+'life table -مفروضات و نرخ ها'!$M$4),'life table -مفروضات و نرخ ها'!$M$11),0)</f>
        <v>0</v>
      </c>
      <c r="AC55" s="123">
        <f>IF(B55&gt;60,0,IF('ورود اطلاعات'!$D$14="ندارد",0,MIN(S55*'ورود اطلاعات'!$D$14,'life table -مفروضات و نرخ ها'!$O$10)))</f>
        <v>0</v>
      </c>
      <c r="AD55" s="123">
        <f>IF(C55&gt;60,0,IF('ورود اطلاعات'!$F$14="ندارد",0,MIN(R55*'ورود اطلاعات'!$F$14,'life table -مفروضات و نرخ ها'!$O$10)))</f>
        <v>0</v>
      </c>
      <c r="AE55" s="123">
        <f>IF(D55&gt;60,0,IF('ورود اطلاعات'!$H$14="ندارد",0,MIN(Q55*'ورود اطلاعات'!$H$14,'life table -مفروضات و نرخ ها'!$O$10)))</f>
        <v>0</v>
      </c>
      <c r="AF55" s="123">
        <f>IFERROR(IF(A55&lt;&gt;"",IF(AND('ورود اطلاعات'!$D$21="بیمه گذار",18&lt;=E55,E55&lt;=60),(AF54*AN54-AK54),IF(AND('ورود اطلاعات'!$D$21="بیمه شده اصلی",18&lt;=B55,B55&lt;=60),(AF54*AN54-AK54),0)),0),0)</f>
        <v>0</v>
      </c>
      <c r="AG55" s="123">
        <f t="shared" si="21"/>
        <v>0</v>
      </c>
      <c r="AH55" s="123">
        <f>IF(A55&lt;&gt;"",IF(AND('ورود اطلاعات'!$D$21="بیمه گذار",18&lt;=E55,E55&lt;=60),(AH54*AN54-AJ54),IF(AND('ورود اطلاعات'!$D$21="بیمه شده اصلی",18&lt;=B55,B55&lt;=60),(AH54*AN54-AJ54),0)),0)</f>
        <v>0</v>
      </c>
      <c r="AI55" s="123">
        <f t="shared" si="22"/>
        <v>0</v>
      </c>
      <c r="AJ55" s="123">
        <f>IFERROR(IF(A55&lt;&gt;"",IF('life table -مفروضات و نرخ ها'!$O$6="دارد",IF('life table -مفروضات و نرخ ها'!$O$11=0,IF(AND('life table -مفروضات و نرخ ها'!$K$5="خیر",'ورود اطلاعات'!$D$21="بیمه گذار"),(G56+AZ56+BA56+BB56+BC56+BD56+BE56+BF56+BG56+BH56+BI56+BP56+BQ56+BR56),IF(AND('life table -مفروضات و نرخ ها'!$K$5="خیر",'ورود اطلاعات'!$D$21="بیمه شده اصلی"),(G56+CB56+CC56),0)),0),0),0),0)</f>
        <v>0</v>
      </c>
      <c r="AK55" s="123">
        <f>IF(A55&lt;&gt;"",IF('life table -مفروضات و نرخ ها'!$O$6="دارد",IF('ورود اطلاعات'!$B$9=1,IF('ورود اطلاعات'!$B$11="خیر",G56,0),0),0),0)</f>
        <v>0</v>
      </c>
      <c r="AL55" s="123">
        <f>IF(A55&lt;&gt;"",IF('life table -مفروضات و نرخ ها'!$O$6="دارد",IF('life table -مفروضات و نرخ ها'!$O$11=1,IF('life table -مفروضات و نرخ ها'!$K$5="بلی",G56,0),0),0),0)</f>
        <v>0</v>
      </c>
      <c r="AM55" s="123" t="str">
        <f>IFERROR(IF(A55&lt;&gt;"",IF('life table -مفروضات و نرخ ها'!$O$6="دارد",IF('life table -مفروضات و نرخ ها'!$O$11=0,IF('life table -مفروضات و نرخ ها'!$K$5="بلی",(G56+CB56+CC56),0),0),0),""),0)</f>
        <v/>
      </c>
      <c r="AN55" s="124" t="str">
        <f t="shared" si="16"/>
        <v/>
      </c>
      <c r="AO55" s="124" t="str">
        <f t="shared" si="17"/>
        <v/>
      </c>
      <c r="AP55" s="124" t="str">
        <f>IF(A55&lt;&gt;"",PRODUCT($AO$4:AO55),"")</f>
        <v/>
      </c>
      <c r="AQ55" s="123">
        <f>کارمزد!N55</f>
        <v>0</v>
      </c>
      <c r="AR55" s="123">
        <f>IF(A55&lt;6,('life table -مفروضات و نرخ ها'!$Q$4/5)*$S$4,0)</f>
        <v>0</v>
      </c>
      <c r="AS55" s="123" t="str">
        <f>IFERROR(IF(A55&lt;&gt;"",'life table -مفروضات و نرخ ها'!$Q$6*H55,""),"")</f>
        <v/>
      </c>
      <c r="AT55" s="123" t="str">
        <f>IF(A55&lt;&gt;"",'life table -مفروضات و نرخ ها'!$Q$7*H55,"")</f>
        <v/>
      </c>
      <c r="AU55" s="123">
        <f t="shared" si="18"/>
        <v>0</v>
      </c>
      <c r="AV55" s="125">
        <f>IF(A55&lt;&gt;"",(('life table -مفروضات و نرخ ها'!$M$5*(((AN55)^(1/'life table -مفروضات و نرخ ها'!$M$5))-1))/((1-AO55)*((AN55)^(1/'life table -مفروضات و نرخ ها'!$M$5)))-1),0)</f>
        <v>0</v>
      </c>
      <c r="AW55" s="123" t="str">
        <f>IF(A55&lt;&gt;"",N55*'life table -مفروضات و نرخ ها'!$O$4,"")</f>
        <v/>
      </c>
      <c r="AX55" s="123" t="str">
        <f>IF(A55&lt;&gt;"",O55*'life table -مفروضات و نرخ ها'!$U$3,"")</f>
        <v/>
      </c>
      <c r="AY55" s="123" t="str">
        <f>IF(A55&lt;&gt;"",P55*'life table -مفروضات و نرخ ها'!$U$4,"")</f>
        <v/>
      </c>
      <c r="AZ55" s="123" t="str">
        <f>IFERROR(IF(A55&lt;&gt;"",IF('life table -مفروضات و نرخ ها'!$O$8=1,('life table -مفروضات و نرخ ها'!$Y$3*T55),IF('life table -مفروضات و نرخ ها'!$O$8=2,('life table -مفروضات و نرخ ها'!$Y$4*T55),IF('life table -مفروضات و نرخ ها'!$O$8=3,('life table -مفروضات و نرخ ها'!$Y$5*T55),IF('life table -مفروضات و نرخ ها'!$O$8=4,('life table -مفروضات و نرخ ها'!$Y$6*T55),('life table -مفروضات و نرخ ها'!$Y$7*T55))))),""),"")</f>
        <v/>
      </c>
      <c r="BA55" s="123" t="str">
        <f>IFERROR(IF(A55&lt;&gt;"",IF('life table -مفروضات و نرخ ها'!$S$10=1,('life table -مفروضات و نرخ ها'!$Y$3*U55),IF('life table -مفروضات و نرخ ها'!$S$10=2,('life table -مفروضات و نرخ ها'!$Y$4*U55),IF('life table -مفروضات و نرخ ها'!$S$10=3,('life table -مفروضات و نرخ ها'!$Y$5*U55),IF('life table -مفروضات و نرخ ها'!$S$10=4,('life table -مفروضات و نرخ ها'!$Y$6*U55),('life table -مفروضات و نرخ ها'!$Y$7*U55))))),""),"")</f>
        <v/>
      </c>
      <c r="BB55" s="123" t="str">
        <f>IFERROR(IF(A55&lt;&gt;"",IF('life table -مفروضات و نرخ ها'!$S$11=1,('life table -مفروضات و نرخ ها'!$Y$3*V55),IF('life table -مفروضات و نرخ ها'!$S$11=2,('life table -مفروضات و نرخ ها'!$Y$4*V55),IF('life table -مفروضات و نرخ ها'!$S$11=3,('life table -مفروضات و نرخ ها'!$Y$5*V55),IF('life table -مفروضات و نرخ ها'!$S$11=4,('life table -مفروضات و نرخ ها'!$Y$6*V55),('life table -مفروضات و نرخ ها'!$Y$7*V55))))),""),"")</f>
        <v/>
      </c>
      <c r="BC55" s="123" t="str">
        <f>IFERROR(IF(A55&lt;&gt;"",IF('life table -مفروضات و نرخ ها'!$O$8=1,('life table -مفروضات و نرخ ها'!$Z$3*W55),IF('life table -مفروضات و نرخ ها'!$O$8=2,('life table -مفروضات و نرخ ها'!$Z$4*W55),IF('life table -مفروضات و نرخ ها'!$O$8=3,('life table -مفروضات و نرخ ها'!$Z$5*W55),IF('life table -مفروضات و نرخ ها'!$O$8=4,('life table -مفروضات و نرخ ها'!$Z$6*W55),('life table -مفروضات و نرخ ها'!$Z$7*W55))))),""),"")</f>
        <v/>
      </c>
      <c r="BD55" s="123" t="str">
        <f>IFERROR(IF(A55&lt;&gt;"",IF('life table -مفروضات و نرخ ها'!$S$10=1,('life table -مفروضات و نرخ ها'!$Z$3*X55),IF('life table -مفروضات و نرخ ها'!$S$10=2,('life table -مفروضات و نرخ ها'!$Z$4*X55),IF('life table -مفروضات و نرخ ها'!$S$10=3,('life table -مفروضات و نرخ ها'!$Z$5*X55),IF('life table -مفروضات و نرخ ها'!$S$10=4,('life table -مفروضات و نرخ ها'!$Z$6*X55),('life table -مفروضات و نرخ ها'!$Z$7*X55))))),""),"")</f>
        <v/>
      </c>
      <c r="BE55" s="123" t="str">
        <f>IFERROR(IF(A55&lt;&gt;"",IF('life table -مفروضات و نرخ ها'!$S$11=1,('life table -مفروضات و نرخ ها'!$Z$3*Y55),IF('life table -مفروضات و نرخ ها'!$S$11=2,('life table -مفروضات و نرخ ها'!$Z$4*Y55),IF('life table -مفروضات و نرخ ها'!$S$11=3,('life table -مفروضات و نرخ ها'!$Z$5*Y55),IF('life table -مفروضات و نرخ ها'!$S$11=4,('life table -مفروضات و نرخ ها'!$Z$6*Y55),('life table -مفروضات و نرخ ها'!$Z$7*Y55))))),""),"")</f>
        <v/>
      </c>
      <c r="BF55" s="123" t="str">
        <f>IFERROR(IF(A55&lt;&gt;"",IF('life table -مفروضات و نرخ ها'!$O$8=1,('life table -مفروضات و نرخ ها'!$AA$3*Z55),IF('life table -مفروضات و نرخ ها'!$O$8=2,('life table -مفروضات و نرخ ها'!$AA$4*Z55),IF('life table -مفروضات و نرخ ها'!$O$8=3,('life table -مفروضات و نرخ ها'!$AA$5*Z55),IF('life table -مفروضات و نرخ ها'!$O$8=4,('life table -مفروضات و نرخ ها'!$AA$6*Z55),('life table -مفروضات و نرخ ها'!$AA$7*Z55))))),""),"")</f>
        <v/>
      </c>
      <c r="BG55" s="123" t="str">
        <f>IFERROR(IF(A55&lt;&gt;"",IF('life table -مفروضات و نرخ ها'!$S$10=1,('life table -مفروضات و نرخ ها'!$AA$3*AA55),IF('life table -مفروضات و نرخ ها'!$S$10=2,('life table -مفروضات و نرخ ها'!$AA$4*AA55),IF('life table -مفروضات و نرخ ها'!$S$10=3,('life table -مفروضات و نرخ ها'!$AA$5*AA55),IF('life table -مفروضات و نرخ ها'!$S$10=4,('life table -مفروضات و نرخ ها'!$AA$6*AA55),('life table -مفروضات و نرخ ها'!$AA$7*AA55))))),""),"")</f>
        <v/>
      </c>
      <c r="BH55" s="123" t="str">
        <f>IFERROR(IF(B55&lt;&gt;"",IF('life table -مفروضات و نرخ ها'!$S$11=1,('life table -مفروضات و نرخ ها'!$AA$3*AB55),IF('life table -مفروضات و نرخ ها'!$S$11=2,('life table -مفروضات و نرخ ها'!$AA$4*AB55),IF('life table -مفروضات و نرخ ها'!$S$11=3,('life table -مفروضات و نرخ ها'!$AA$5*AB55),IF('life table -مفروضات و نرخ ها'!$S$11=4,('life table -مفروضات و نرخ ها'!$AA$6*AB55),('life table -مفروضات و نرخ ها'!$AA$7*AB55))))),""),"")</f>
        <v/>
      </c>
      <c r="BI55" s="123" t="str">
        <f>IF(A55&lt;&gt;"",(T55*'life table -مفروضات و نرخ ها'!$Y$3+W55*'life table -مفروضات و نرخ ها'!$Z$3+Z55*'life table -مفروضات و نرخ ها'!$AA$3)*'ورود اطلاعات'!$D$22+(U55*'life table -مفروضات و نرخ ها'!$Y$3+X55*'life table -مفروضات و نرخ ها'!$Z$3+AA55*'life table -مفروضات و نرخ ها'!$AA$3)*'ورود اطلاعات'!$F$17+(V55*'life table -مفروضات و نرخ ها'!$Y$3+Y55*'life table -مفروضات و نرخ ها'!$Z$3+AB55*'life table -مفروضات و نرخ ها'!$AA$3)*('ورود اطلاعات'!$H$17),"")</f>
        <v/>
      </c>
      <c r="BJ55" s="123">
        <f>IFERROR(IF($B$4+A55='ورود اطلاعات'!$B$8+محاسبات!$B$4,0,IF('ورود اطلاعات'!$B$11="بلی",IF(AND(B55&lt;18,B55&gt;60),0,IF(AND('ورود اطلاعات'!$D$20="دارد",'ورود اطلاعات'!$B$9=0),(G55+AZ55+BA55+BB55+BC55+BD55+BE55+BF55+BG55+BH55+BP55+BQ55+BR55+BI55)/K55)*VLOOKUP(B55,'life table -مفروضات و نرخ ها'!AF:AG,2,0))*(1+'ورود اطلاعات'!$D$22+'ورود اطلاعات'!$D$5),0)),0)</f>
        <v>0</v>
      </c>
      <c r="BK55" s="123">
        <f>IFERROR(IF($B$4+A55='ورود اطلاعات'!$B$8+محاسبات!$B$4,0,IF('ورود اطلاعات'!$B$11="بلی",IF(AND(B55&lt;18,B55&gt;60),0,IF(AND('ورود اطلاعات'!$D$20="دارد",'ورود اطلاعات'!$B$9=1),(G55)/K55)*VLOOKUP(B55,'life table -مفروضات و نرخ ها'!AF:AG,2,0))*(1+'ورود اطلاعات'!$D$22+'ورود اطلاعات'!$D$5),0)),0)</f>
        <v>0</v>
      </c>
      <c r="BL55" s="123">
        <f>IFERROR(IF($E$4+A55='ورود اطلاعات'!$B$8+محاسبات!$E$4,0,IF('ورود اطلاعات'!$B$9=0,IF('ورود اطلاعات'!$B$11="خیر",IF('ورود اطلاعات'!$D$20="دارد",IF('ورود اطلاعات'!$D$21="بیمه گذار",IF(AND(E55&lt;18,E55&gt;60),0,(((G55+AZ55+BA55+BB55+BC55+BD55+BE55+BF55+BG55+BH55+BP55+BQ55+BR55+BI55)/K55)*VLOOKUP(E55,'life table -مفروضات و نرخ ها'!AF:AG,2,0)*(1+'ورود اطلاعات'!$D$24+'ورود اطلاعات'!$D$23))),0),0),0),0)),0)</f>
        <v>0</v>
      </c>
      <c r="BM55" s="123">
        <f>IFERROR(IF($B$4+A55='ورود اطلاعات'!$B$8+$B$4,0,IF('ورود اطلاعات'!$B$9=0,IF('ورود اطلاعات'!$B$11="خیر",IF('ورود اطلاعات'!$D$20="دارد",IF('ورود اطلاعات'!$D$21="بیمه شده اصلی",IF(AND(B55&lt;18,B55&gt;60),0,(((G55+AZ55+BA55+BB55+BC55+BD55+BE55+BF55+BG55+BH55+BP55+BQ55+BR55+BI55)/K55)*VLOOKUP(B55,'life table -مفروضات و نرخ ها'!AF:AG,2,0)*(1+'ورود اطلاعات'!$D$22+'ورود اطلاعات'!$D$5))),0),0),0),0)),0)</f>
        <v>0</v>
      </c>
      <c r="BN55" s="123">
        <f>IFERROR(IF($E$4+A55='ورود اطلاعات'!$B$8+$E$4,0,IF('ورود اطلاعات'!$B$9=1,IF('ورود اطلاعات'!$B$11="خیر",IF('ورود اطلاعات'!$D$20="دارد",IF('ورود اطلاعات'!$D$21="بیمه گذار",IF(AND(E55&lt;18,E55&gt;60),0,((G55/K55)*VLOOKUP(E55,'life table -مفروضات و نرخ ها'!AF:AG,2,0)*(1+'ورود اطلاعات'!$D$24+'ورود اطلاعات'!$D$23))),0),0),0))),0)</f>
        <v>0</v>
      </c>
      <c r="BO55" s="123">
        <f>IFERROR(IF($B$4+A55='ورود اطلاعات'!$B$8+$B$4,0,IF('ورود اطلاعات'!$B$9=1,IF('ورود اطلاعات'!$B$11="خیر",IF('ورود اطلاعات'!$D$20="دارد",IF('ورود اطلاعات'!$D$21="بیمه شده اصلی",IF(AND(B55&lt;18,B55&gt;60),0,((G55/K55)*VLOOKUP(B55,'life table -مفروضات و نرخ ها'!AF:AG,2,0)*(1+'ورود اطلاعات'!$D$22+'ورود اطلاعات'!$D$5))),0),0),0),0)),0)</f>
        <v>0</v>
      </c>
      <c r="BP55" s="123">
        <f>IFERROR(IF('ورود اطلاعات'!$D$16=5,(VLOOKUP(محاسبات!B55,'life table -مفروضات و نرخ ها'!AC:AD,2,0)*محاسبات!AC55)/1000000,(VLOOKUP(محاسبات!B55,'life table -مفروضات و نرخ ها'!AC:AE,3,0)*محاسبات!AC55)/1000000)*(1+'ورود اطلاعات'!$D$5),0)</f>
        <v>0</v>
      </c>
      <c r="BQ55" s="123">
        <f>IFERROR(IF('ورود اطلاعات'!$F$16=5,(VLOOKUP(C55,'life table -مفروضات و نرخ ها'!AC:AD,2,0)*AD55)/1000000,(VLOOKUP(C55,'life table -مفروضات و نرخ ها'!AC:AE,3,0)*محاسبات!AD55)/1000000)*(1+'ورود اطلاعات'!$F$5),0)</f>
        <v>0</v>
      </c>
      <c r="BR55" s="123">
        <f>IFERROR(IF('ورود اطلاعات'!$H$16=5,(VLOOKUP(D55,'life table -مفروضات و نرخ ها'!AC:AD,2,0)*AE55)/1000000,(VLOOKUP(D55,'life table -مفروضات و نرخ ها'!AC:AE,3,0)*AE55)/1000000)*(1+'ورود اطلاعات'!$H$5),0)</f>
        <v>0</v>
      </c>
      <c r="BS55" s="123" t="b">
        <f>IF(A55&lt;&gt;"",IF('ورود اطلاعات'!$B$9=1,IF('ورود اطلاعات'!$B$11="بلی",IF(AND(18&lt;=B55,B55&lt;=60),AG55*(VLOOKUP('life table -مفروضات و نرخ ها'!$O$3+A54,'life table -مفروضات و نرخ ها'!$A$3:$D$103,4,0))*(1+'ورود اطلاعات'!$D$5),0),0),0))</f>
        <v>0</v>
      </c>
      <c r="BT55" s="123" t="b">
        <f>IFERROR(IF(A55&lt;&gt;"",IF('ورود اطلاعات'!$B$9=1,IF('ورود اطلاعات'!$B$11="خیر",IF('ورود اطلاعات'!$D$21="بیمه شده اصلی",(محاسبات!AF55*VLOOKUP(محاسبات!B55,'life table -مفروضات و نرخ ها'!A:D,4,0)*(1+'ورود اطلاعات'!$D$5)),IF('ورود اطلاعات'!$D$21="بیمه گذار",(محاسبات!AF55*VLOOKUP(محاسبات!E55,'life table -مفروضات و نرخ ها'!A:D,4,0)*(1+'ورود اطلاعات'!$D$23)),0))))),0)</f>
        <v>0</v>
      </c>
      <c r="BU55" s="123" t="b">
        <f>IFERROR(IF(A55&lt;&gt;"",IF('ورود اطلاعات'!$B$9=0,IF('ورود اطلاعات'!$B$11="خیر",IF('ورود اطلاعات'!$D$21="بیمه شده اصلی",(محاسبات!AH55*VLOOKUP(محاسبات!B55,'life table -مفروضات و نرخ ها'!A:D,4,0)*(1+'ورود اطلاعات'!$D$5)),IF('ورود اطلاعات'!$D$21="بیمه گذار",(محاسبات!AH55*VLOOKUP(محاسبات!E55,'life table -مفروضات و نرخ ها'!A:D,4,0)*(1+'ورود اطلاعات'!$D$23)),0))))),0)</f>
        <v>0</v>
      </c>
      <c r="BV55" s="123" t="b">
        <f>IF(A55&lt;&gt;"",IF('ورود اطلاعات'!$B$9=0,IF('ورود اطلاعات'!$B$11="بلی",IF(AND(18&lt;=B55,B55&lt;=60),AI55*(VLOOKUP('life table -مفروضات و نرخ ها'!$O$3+A54,'life table -مفروضات و نرخ ها'!$A$3:$D$103,4,0))*(1+'ورود اطلاعات'!$D$5),0),0),0))</f>
        <v>0</v>
      </c>
      <c r="BW55" s="123" t="str">
        <f>IFERROR(IF(A55&lt;&gt;"",'life table -مفروضات و نرخ ها'!$Q$11*BK55,""),0)</f>
        <v/>
      </c>
      <c r="BX55" s="123" t="str">
        <f>IFERROR(IF(A55&lt;&gt;"",'life table -مفروضات و نرخ ها'!$Q$11*(BO55+BN55),""),0)</f>
        <v/>
      </c>
      <c r="BY55" s="123">
        <f>IFERROR(IF(A55&lt;&gt;"",BJ55*'life table -مفروضات و نرخ ها'!$Q$11,0),"")</f>
        <v>0</v>
      </c>
      <c r="BZ55" s="123">
        <f>IFERROR(IF(A55&lt;&gt;"",(BM55+BL55)*'life table -مفروضات و نرخ ها'!$Q$11,0),0)</f>
        <v>0</v>
      </c>
      <c r="CA55" s="123">
        <f>IF(A55&lt;&gt;"",AZ55+BC55+BF55+BJ55+BK55+BL55+BM55+BN55+BO55+BP55+BS55+BT55+BU55+BV55+BW55+BX55+BY55+BZ55+'ورود اطلاعات'!$D$22*(محاسبات!T55*'life table -مفروضات و نرخ ها'!$Y$3+محاسبات!W55*'life table -مفروضات و نرخ ها'!$Z$3+محاسبات!Z55*'life table -مفروضات و نرخ ها'!$AA$3),0)</f>
        <v>0</v>
      </c>
      <c r="CB55" s="123">
        <f>IF(A55&lt;&gt;"",BA55+BD55+BG55+BQ55+'ورود اطلاعات'!$F$17*(محاسبات!U55*'life table -مفروضات و نرخ ها'!$Y$3+محاسبات!X55*'life table -مفروضات و نرخ ها'!$Z$3+محاسبات!AA55*'life table -مفروضات و نرخ ها'!$AA$3),0)</f>
        <v>0</v>
      </c>
      <c r="CC55" s="123" t="str">
        <f>IF(A55&lt;&gt;"",BB55+BE55+BH55+BR55+'ورود اطلاعات'!$H$17*(محاسبات!V55*'life table -مفروضات و نرخ ها'!$Y$3+محاسبات!Y55*'life table -مفروضات و نرخ ها'!$Z$3+محاسبات!AB55*'life table -مفروضات و نرخ ها'!$AA$3),"")</f>
        <v/>
      </c>
      <c r="CD55" s="123" t="str">
        <f>IF(B55&lt;&gt;"",'life table -مفروضات و نرخ ها'!$Q$8*(N55+P55+O55+AQ55+AR55+AS55+AT55+AW55+AX55+AY55+AZ55+BA55+BL55+BN55+BO55+BB55+BC55+BD55+BE55+BF55+BG55+BH55+BP55+BQ55+BR55+BJ55+BK55+BM55+BS55+BT55+BU55+BV55+BW55+BX55+BY55+BZ55+AU55),"")</f>
        <v/>
      </c>
      <c r="CE55" s="123" t="str">
        <f>IF(B55&lt;&gt;"",'life table -مفروضات و نرخ ها'!$Q$9*(N55+P55+O55+AQ55+AR55+AS55+AT55+AW55+AX55+AY55+AZ55+BA55+BL55+BN55+BO55+BB55+BC55+BD55+BE55+BF55+BG55+BH55+BP55+BQ55+BR55+BJ55+BK55+BM55+BS55+BT55+BU55+BV55+BW55+BX55+BY55+BZ55+AU55),"")</f>
        <v/>
      </c>
      <c r="CF55" s="123" t="str">
        <f>IF(A55&lt;&gt;"",(CF54*(1+L55)+(I55/'life table -مفروضات و نرخ ها'!$M$5)*L55*((1+L55)^(1/'life table -مفروضات و نرخ ها'!$M$5))/(((1+L55)^(1/'life table -مفروضات و نرخ ها'!$M$5))-1)),"")</f>
        <v/>
      </c>
      <c r="CG55" s="123" t="str">
        <f t="shared" si="24"/>
        <v/>
      </c>
      <c r="CH55" s="123" t="str">
        <f t="shared" si="23"/>
        <v/>
      </c>
      <c r="CI55" s="123" t="str">
        <f t="shared" si="12"/>
        <v/>
      </c>
      <c r="CJ55" s="123" t="str">
        <f t="shared" si="19"/>
        <v/>
      </c>
      <c r="CK55" s="121">
        <f>'ورود اطلاعات'!$D$19*محاسبات!G54</f>
        <v>0</v>
      </c>
      <c r="CL55" s="126">
        <f t="shared" si="20"/>
        <v>0</v>
      </c>
      <c r="CM55" s="123" t="str">
        <f>IF(A55&lt;&gt;"",(CM54*(1+$CO$1)+(I55/'life table -مفروضات و نرخ ها'!$M$5)*$CO$1*((1+$CO$1)^(1/'life table -مفروضات و نرخ ها'!$M$5))/(((1+$CO$1)^(1/'life table -مفروضات و نرخ ها'!$M$5))-1)),"")</f>
        <v/>
      </c>
      <c r="CN55" s="123" t="str">
        <f t="shared" si="9"/>
        <v/>
      </c>
    </row>
    <row r="56" spans="1:92" ht="19.5" x14ac:dyDescent="0.25">
      <c r="A56" s="95" t="str">
        <f t="shared" si="10"/>
        <v/>
      </c>
      <c r="B56" s="122" t="str">
        <f>IFERROR(IF(A55+$B$4&gt;81,"",IF($B$4+'life table -مفروضات و نرخ ها'!A55&lt;$B$4+'life table -مفروضات و نرخ ها'!$I$5,$B$4+'life table -مفروضات و نرخ ها'!A55,"")),"")</f>
        <v/>
      </c>
      <c r="C56" s="122" t="str">
        <f>IFERROR(IF(B56&lt;&gt;"",IF(A55+$C$4&gt;81,"",IF($C$4+'life table -مفروضات و نرخ ها'!A55&lt;$C$4+'life table -مفروضات و نرخ ها'!$I$5,$C$4+'life table -مفروضات و نرخ ها'!A55,"")),""),"")</f>
        <v/>
      </c>
      <c r="D56" s="122" t="str">
        <f>IFERROR(IF(B56&lt;&gt;"",IF(A55+$D$4&gt;81,"",IF($D$4+'life table -مفروضات و نرخ ها'!A55&lt;$D$4+'life table -مفروضات و نرخ ها'!$I$5,$D$4+'life table -مفروضات و نرخ ها'!A55,"")),""),"")</f>
        <v/>
      </c>
      <c r="E56" s="122" t="str">
        <f>IF(B56&lt;&gt;"",IF('life table -مفروضات و نرخ ها'!$K$4&lt;&gt; 0,IF($E$4+'life table -مفروضات و نرخ ها'!A55&lt;$E$4+'life table -مفروضات و نرخ ها'!$I$5,$E$4+'life table -مفروضات و نرخ ها'!A55,"")),"")</f>
        <v/>
      </c>
      <c r="G56" s="123">
        <f>IF(A56&lt;&gt;"",IF('life table -مفروضات و نرخ ها'!$I$7&lt;&gt; "يكجا",G55*(1+'life table -مفروضات و نرخ ها'!$I$4),0),0)</f>
        <v>0</v>
      </c>
      <c r="H56" s="123">
        <f>IFERROR(IF(A56&lt;&gt;"",IF('life table -مفروضات و نرخ ها'!$O$11=1,(G56/K56)-(CA56+CB56+CC56),(G56/K56)),0),0)</f>
        <v>0</v>
      </c>
      <c r="I56" s="123" t="str">
        <f t="shared" si="15"/>
        <v/>
      </c>
      <c r="J56" s="123" t="str">
        <f>IF(A56&lt;&gt;"",IF(A56=1,'life table -مفروضات و نرخ ها'!$M$6,0),"")</f>
        <v/>
      </c>
      <c r="K56" s="124">
        <v>1</v>
      </c>
      <c r="L56" s="124" t="str">
        <f t="shared" si="25"/>
        <v/>
      </c>
      <c r="M56" s="124">
        <f t="shared" si="6"/>
        <v>0.28649999999999998</v>
      </c>
      <c r="N56" s="123">
        <f>IF(B56&lt;&gt;"",S56*(VLOOKUP('life table -مفروضات و نرخ ها'!$O$3+A55,'life table -مفروضات و نرخ ها'!$A$3:$D$103,4)*(1/(1+L56)^0.5)),0)</f>
        <v>0</v>
      </c>
      <c r="O56" s="123">
        <f>IFERROR(IF(C56&lt;&gt;"",R56*(VLOOKUP('life table -مفروضات و نرخ ها'!$S$3+A55,'life table -مفروضات و نرخ ها'!$A$3:$D$103,4)*(1/(1+L56)^0.5)),0),"")</f>
        <v>0</v>
      </c>
      <c r="P56" s="123">
        <f>IFERROR(IF(D56&lt;&gt;"",Q56*(VLOOKUP('life table -مفروضات و نرخ ها'!$S$4+A55,'life table -مفروضات و نرخ ها'!$A$3:$D$103,4)*(1/(1+L56)^0.5)),0),"")</f>
        <v>0</v>
      </c>
      <c r="Q56" s="123">
        <f>IF(D56&lt;&gt;"",IF((Q55*(1+'life table -مفروضات و نرخ ها'!$M$4))&gt;='life table -مفروضات و نرخ ها'!$I$10,'life table -مفروضات و نرخ ها'!$I$10,(Q55*(1+'life table -مفروضات و نرخ ها'!$M$4))),0)</f>
        <v>0</v>
      </c>
      <c r="R56" s="123">
        <f>IF(C56&lt;&gt;"",IF((R55*(1+'life table -مفروضات و نرخ ها'!$M$4))&gt;='life table -مفروضات و نرخ ها'!$I$10,'life table -مفروضات و نرخ ها'!$I$10,(R55*(1+'life table -مفروضات و نرخ ها'!$M$4))),0)</f>
        <v>0</v>
      </c>
      <c r="S56" s="123">
        <f>IF(A56&lt;&gt;"",IF((S55*(1+'life table -مفروضات و نرخ ها'!$M$4))&gt;='life table -مفروضات و نرخ ها'!$I$10,'life table -مفروضات و نرخ ها'!$I$10,(S55*(1+'life table -مفروضات و نرخ ها'!$M$4))),0)</f>
        <v>0</v>
      </c>
      <c r="T56" s="123">
        <f>IF(A56&lt;&gt;"",IF(S56*'ورود اطلاعات'!$D$7&lt;='life table -مفروضات و نرخ ها'!$M$10,S56*'ورود اطلاعات'!$D$7,'life table -مفروضات و نرخ ها'!$M$10),0)</f>
        <v>0</v>
      </c>
      <c r="U56" s="123">
        <f>IF(A56&lt;&gt;"",IF(R56*'ورود اطلاعات'!$F$7&lt;='life table -مفروضات و نرخ ها'!$M$10,R56*'ورود اطلاعات'!$F$7,'life table -مفروضات و نرخ ها'!$M$10),0)</f>
        <v>0</v>
      </c>
      <c r="V56" s="123">
        <f>IF(A56&lt;&gt;"",IF(Q56*'ورود اطلاعات'!$H$7&lt;='life table -مفروضات و نرخ ها'!$M$10,Q56*'ورود اطلاعات'!$H$7,'life table -مفروضات و نرخ ها'!$M$10),0)</f>
        <v>0</v>
      </c>
      <c r="W56" s="123" t="str">
        <f>IF(A56&lt;&gt;"",IF(W55*(1+'life table -مفروضات و نرخ ها'!$M$4)&lt;'life table -مفروضات و نرخ ها'!$I$11,W55*(1+'life table -مفروضات و نرخ ها'!$M$4),'life table -مفروضات و نرخ ها'!$I$11),"")</f>
        <v/>
      </c>
      <c r="X56" s="123">
        <f>IF(C56&lt;&gt;"",IF(X55*(1+'life table -مفروضات و نرخ ها'!$M$4)&lt;'life table -مفروضات و نرخ ها'!$I$11,X55*(1+'life table -مفروضات و نرخ ها'!$M$4),'life table -مفروضات و نرخ ها'!$I$11),0)</f>
        <v>0</v>
      </c>
      <c r="Y56" s="123">
        <f>IF(D56&lt;&gt;"",IF(Y55*(1+'life table -مفروضات و نرخ ها'!$M$4)&lt;'life table -مفروضات و نرخ ها'!$I$11,Y55*(1+'life table -مفروضات و نرخ ها'!$M$4),'life table -مفروضات و نرخ ها'!$I$11),0)</f>
        <v>0</v>
      </c>
      <c r="Z56" s="123">
        <f>IF(A56&lt;&gt;"",IF(Z55*(1+'life table -مفروضات و نرخ ها'!$M$4)&lt;'life table -مفروضات و نرخ ها'!$M$11,Z55*(1+'life table -مفروضات و نرخ ها'!$M$4),'life table -مفروضات و نرخ ها'!$M$11),0)</f>
        <v>0</v>
      </c>
      <c r="AA56" s="123">
        <f>IF(C56&lt;&gt;"",IF(AA55*(1+'life table -مفروضات و نرخ ها'!$M$4)&lt;'life table -مفروضات و نرخ ها'!$M$11,AA55*(1+'life table -مفروضات و نرخ ها'!$M$4),'life table -مفروضات و نرخ ها'!$M$11),0)</f>
        <v>0</v>
      </c>
      <c r="AB56" s="123">
        <f>IF(D56&lt;&gt;"",IF(AB55*(1+'life table -مفروضات و نرخ ها'!$M$4)&lt;'life table -مفروضات و نرخ ها'!$M$11,AB55*(1+'life table -مفروضات و نرخ ها'!$M$4),'life table -مفروضات و نرخ ها'!$M$11),0)</f>
        <v>0</v>
      </c>
      <c r="AC56" s="123">
        <f>IF(B56&gt;60,0,IF('ورود اطلاعات'!$D$14="ندارد",0,MIN(S56*'ورود اطلاعات'!$D$14,'life table -مفروضات و نرخ ها'!$O$10)))</f>
        <v>0</v>
      </c>
      <c r="AD56" s="123">
        <f>IF(C56&gt;60,0,IF('ورود اطلاعات'!$F$14="ندارد",0,MIN(R56*'ورود اطلاعات'!$F$14,'life table -مفروضات و نرخ ها'!$O$10)))</f>
        <v>0</v>
      </c>
      <c r="AE56" s="123">
        <f>IF(D56&gt;60,0,IF('ورود اطلاعات'!$H$14="ندارد",0,MIN(Q56*'ورود اطلاعات'!$H$14,'life table -مفروضات و نرخ ها'!$O$10)))</f>
        <v>0</v>
      </c>
      <c r="AF56" s="123">
        <f>IFERROR(IF(A56&lt;&gt;"",IF(AND('ورود اطلاعات'!$D$21="بیمه گذار",18&lt;=E56,E56&lt;=60),(AF55*AN55-AK55),IF(AND('ورود اطلاعات'!$D$21="بیمه شده اصلی",18&lt;=B56,B56&lt;=60),(AF55*AN55-AK55),0)),0),0)</f>
        <v>0</v>
      </c>
      <c r="AG56" s="123">
        <f t="shared" si="21"/>
        <v>0</v>
      </c>
      <c r="AH56" s="123">
        <f>IF(A56&lt;&gt;"",IF(AND('ورود اطلاعات'!$D$21="بیمه گذار",18&lt;=E56,E56&lt;=60),(AH55*AN55-AJ55),IF(AND('ورود اطلاعات'!$D$21="بیمه شده اصلی",18&lt;=B56,B56&lt;=60),(AH55*AN55-AJ55),0)),0)</f>
        <v>0</v>
      </c>
      <c r="AI56" s="123">
        <f t="shared" si="22"/>
        <v>0</v>
      </c>
      <c r="AJ56" s="123">
        <f>IFERROR(IF(A56&lt;&gt;"",IF('life table -مفروضات و نرخ ها'!$O$6="دارد",IF('life table -مفروضات و نرخ ها'!$O$11=0,IF(AND('life table -مفروضات و نرخ ها'!$K$5="خیر",'ورود اطلاعات'!$D$21="بیمه گذار"),(G57+AZ57+BA57+BB57+BC57+BD57+BE57+BF57+BG57+BH57+BI57+BP57+BQ57+BR57),IF(AND('life table -مفروضات و نرخ ها'!$K$5="خیر",'ورود اطلاعات'!$D$21="بیمه شده اصلی"),(G57+CB57+CC57),0)),0),0),0),0)</f>
        <v>0</v>
      </c>
      <c r="AK56" s="123">
        <f>IF(A56&lt;&gt;"",IF('life table -مفروضات و نرخ ها'!$O$6="دارد",IF('ورود اطلاعات'!$B$9=1,IF('ورود اطلاعات'!$B$11="خیر",G57,0),0),0),0)</f>
        <v>0</v>
      </c>
      <c r="AL56" s="123">
        <f>IF(A56&lt;&gt;"",IF('life table -مفروضات و نرخ ها'!$O$6="دارد",IF('life table -مفروضات و نرخ ها'!$O$11=1,IF('life table -مفروضات و نرخ ها'!$K$5="بلی",G57,0),0),0),0)</f>
        <v>0</v>
      </c>
      <c r="AM56" s="123" t="str">
        <f>IFERROR(IF(A56&lt;&gt;"",IF('life table -مفروضات و نرخ ها'!$O$6="دارد",IF('life table -مفروضات و نرخ ها'!$O$11=0,IF('life table -مفروضات و نرخ ها'!$K$5="بلی",(G57+CB57+CC57),0),0),0),""),0)</f>
        <v/>
      </c>
      <c r="AN56" s="124" t="str">
        <f t="shared" si="16"/>
        <v/>
      </c>
      <c r="AO56" s="124" t="str">
        <f t="shared" si="17"/>
        <v/>
      </c>
      <c r="AP56" s="124" t="str">
        <f>IF(A56&lt;&gt;"",PRODUCT($AO$4:AO56),"")</f>
        <v/>
      </c>
      <c r="AQ56" s="123">
        <f>کارمزد!N56</f>
        <v>0</v>
      </c>
      <c r="AR56" s="123">
        <f>IF(A56&lt;6,('life table -مفروضات و نرخ ها'!$Q$4/5)*$S$4,0)</f>
        <v>0</v>
      </c>
      <c r="AS56" s="123" t="str">
        <f>IFERROR(IF(A56&lt;&gt;"",'life table -مفروضات و نرخ ها'!$Q$6*H56,""),"")</f>
        <v/>
      </c>
      <c r="AT56" s="123" t="str">
        <f>IF(A56&lt;&gt;"",'life table -مفروضات و نرخ ها'!$Q$7*H56,"")</f>
        <v/>
      </c>
      <c r="AU56" s="123">
        <f t="shared" si="18"/>
        <v>0</v>
      </c>
      <c r="AV56" s="125">
        <f>IF(A56&lt;&gt;"",(('life table -مفروضات و نرخ ها'!$M$5*(((AN56)^(1/'life table -مفروضات و نرخ ها'!$M$5))-1))/((1-AO56)*((AN56)^(1/'life table -مفروضات و نرخ ها'!$M$5)))-1),0)</f>
        <v>0</v>
      </c>
      <c r="AW56" s="123" t="str">
        <f>IF(A56&lt;&gt;"",N56*'life table -مفروضات و نرخ ها'!$O$4,"")</f>
        <v/>
      </c>
      <c r="AX56" s="123" t="str">
        <f>IF(A56&lt;&gt;"",O56*'life table -مفروضات و نرخ ها'!$U$3,"")</f>
        <v/>
      </c>
      <c r="AY56" s="123" t="str">
        <f>IF(A56&lt;&gt;"",P56*'life table -مفروضات و نرخ ها'!$U$4,"")</f>
        <v/>
      </c>
      <c r="AZ56" s="123" t="str">
        <f>IFERROR(IF(A56&lt;&gt;"",IF('life table -مفروضات و نرخ ها'!$O$8=1,('life table -مفروضات و نرخ ها'!$Y$3*T56),IF('life table -مفروضات و نرخ ها'!$O$8=2,('life table -مفروضات و نرخ ها'!$Y$4*T56),IF('life table -مفروضات و نرخ ها'!$O$8=3,('life table -مفروضات و نرخ ها'!$Y$5*T56),IF('life table -مفروضات و نرخ ها'!$O$8=4,('life table -مفروضات و نرخ ها'!$Y$6*T56),('life table -مفروضات و نرخ ها'!$Y$7*T56))))),""),"")</f>
        <v/>
      </c>
      <c r="BA56" s="123" t="str">
        <f>IFERROR(IF(A56&lt;&gt;"",IF('life table -مفروضات و نرخ ها'!$S$10=1,('life table -مفروضات و نرخ ها'!$Y$3*U56),IF('life table -مفروضات و نرخ ها'!$S$10=2,('life table -مفروضات و نرخ ها'!$Y$4*U56),IF('life table -مفروضات و نرخ ها'!$S$10=3,('life table -مفروضات و نرخ ها'!$Y$5*U56),IF('life table -مفروضات و نرخ ها'!$S$10=4,('life table -مفروضات و نرخ ها'!$Y$6*U56),('life table -مفروضات و نرخ ها'!$Y$7*U56))))),""),"")</f>
        <v/>
      </c>
      <c r="BB56" s="123" t="str">
        <f>IFERROR(IF(A56&lt;&gt;"",IF('life table -مفروضات و نرخ ها'!$S$11=1,('life table -مفروضات و نرخ ها'!$Y$3*V56),IF('life table -مفروضات و نرخ ها'!$S$11=2,('life table -مفروضات و نرخ ها'!$Y$4*V56),IF('life table -مفروضات و نرخ ها'!$S$11=3,('life table -مفروضات و نرخ ها'!$Y$5*V56),IF('life table -مفروضات و نرخ ها'!$S$11=4,('life table -مفروضات و نرخ ها'!$Y$6*V56),('life table -مفروضات و نرخ ها'!$Y$7*V56))))),""),"")</f>
        <v/>
      </c>
      <c r="BC56" s="123" t="str">
        <f>IFERROR(IF(A56&lt;&gt;"",IF('life table -مفروضات و نرخ ها'!$O$8=1,('life table -مفروضات و نرخ ها'!$Z$3*W56),IF('life table -مفروضات و نرخ ها'!$O$8=2,('life table -مفروضات و نرخ ها'!$Z$4*W56),IF('life table -مفروضات و نرخ ها'!$O$8=3,('life table -مفروضات و نرخ ها'!$Z$5*W56),IF('life table -مفروضات و نرخ ها'!$O$8=4,('life table -مفروضات و نرخ ها'!$Z$6*W56),('life table -مفروضات و نرخ ها'!$Z$7*W56))))),""),"")</f>
        <v/>
      </c>
      <c r="BD56" s="123" t="str">
        <f>IFERROR(IF(A56&lt;&gt;"",IF('life table -مفروضات و نرخ ها'!$S$10=1,('life table -مفروضات و نرخ ها'!$Z$3*X56),IF('life table -مفروضات و نرخ ها'!$S$10=2,('life table -مفروضات و نرخ ها'!$Z$4*X56),IF('life table -مفروضات و نرخ ها'!$S$10=3,('life table -مفروضات و نرخ ها'!$Z$5*X56),IF('life table -مفروضات و نرخ ها'!$S$10=4,('life table -مفروضات و نرخ ها'!$Z$6*X56),('life table -مفروضات و نرخ ها'!$Z$7*X56))))),""),"")</f>
        <v/>
      </c>
      <c r="BE56" s="123" t="str">
        <f>IFERROR(IF(A56&lt;&gt;"",IF('life table -مفروضات و نرخ ها'!$S$11=1,('life table -مفروضات و نرخ ها'!$Z$3*Y56),IF('life table -مفروضات و نرخ ها'!$S$11=2,('life table -مفروضات و نرخ ها'!$Z$4*Y56),IF('life table -مفروضات و نرخ ها'!$S$11=3,('life table -مفروضات و نرخ ها'!$Z$5*Y56),IF('life table -مفروضات و نرخ ها'!$S$11=4,('life table -مفروضات و نرخ ها'!$Z$6*Y56),('life table -مفروضات و نرخ ها'!$Z$7*Y56))))),""),"")</f>
        <v/>
      </c>
      <c r="BF56" s="123" t="str">
        <f>IFERROR(IF(A56&lt;&gt;"",IF('life table -مفروضات و نرخ ها'!$O$8=1,('life table -مفروضات و نرخ ها'!$AA$3*Z56),IF('life table -مفروضات و نرخ ها'!$O$8=2,('life table -مفروضات و نرخ ها'!$AA$4*Z56),IF('life table -مفروضات و نرخ ها'!$O$8=3,('life table -مفروضات و نرخ ها'!$AA$5*Z56),IF('life table -مفروضات و نرخ ها'!$O$8=4,('life table -مفروضات و نرخ ها'!$AA$6*Z56),('life table -مفروضات و نرخ ها'!$AA$7*Z56))))),""),"")</f>
        <v/>
      </c>
      <c r="BG56" s="123" t="str">
        <f>IFERROR(IF(A56&lt;&gt;"",IF('life table -مفروضات و نرخ ها'!$S$10=1,('life table -مفروضات و نرخ ها'!$AA$3*AA56),IF('life table -مفروضات و نرخ ها'!$S$10=2,('life table -مفروضات و نرخ ها'!$AA$4*AA56),IF('life table -مفروضات و نرخ ها'!$S$10=3,('life table -مفروضات و نرخ ها'!$AA$5*AA56),IF('life table -مفروضات و نرخ ها'!$S$10=4,('life table -مفروضات و نرخ ها'!$AA$6*AA56),('life table -مفروضات و نرخ ها'!$AA$7*AA56))))),""),"")</f>
        <v/>
      </c>
      <c r="BH56" s="123" t="str">
        <f>IFERROR(IF(B56&lt;&gt;"",IF('life table -مفروضات و نرخ ها'!$S$11=1,('life table -مفروضات و نرخ ها'!$AA$3*AB56),IF('life table -مفروضات و نرخ ها'!$S$11=2,('life table -مفروضات و نرخ ها'!$AA$4*AB56),IF('life table -مفروضات و نرخ ها'!$S$11=3,('life table -مفروضات و نرخ ها'!$AA$5*AB56),IF('life table -مفروضات و نرخ ها'!$S$11=4,('life table -مفروضات و نرخ ها'!$AA$6*AB56),('life table -مفروضات و نرخ ها'!$AA$7*AB56))))),""),"")</f>
        <v/>
      </c>
      <c r="BI56" s="123" t="str">
        <f>IF(A56&lt;&gt;"",(T56*'life table -مفروضات و نرخ ها'!$Y$3+W56*'life table -مفروضات و نرخ ها'!$Z$3+Z56*'life table -مفروضات و نرخ ها'!$AA$3)*'ورود اطلاعات'!$D$22+(U56*'life table -مفروضات و نرخ ها'!$Y$3+X56*'life table -مفروضات و نرخ ها'!$Z$3+AA56*'life table -مفروضات و نرخ ها'!$AA$3)*'ورود اطلاعات'!$F$17+(V56*'life table -مفروضات و نرخ ها'!$Y$3+Y56*'life table -مفروضات و نرخ ها'!$Z$3+AB56*'life table -مفروضات و نرخ ها'!$AA$3)*('ورود اطلاعات'!$H$17),"")</f>
        <v/>
      </c>
      <c r="BJ56" s="123">
        <f>IFERROR(IF($B$4+A56='ورود اطلاعات'!$B$8+محاسبات!$B$4,0,IF('ورود اطلاعات'!$B$11="بلی",IF(AND(B56&lt;18,B56&gt;60),0,IF(AND('ورود اطلاعات'!$D$20="دارد",'ورود اطلاعات'!$B$9=0),(G56+AZ56+BA56+BB56+BC56+BD56+BE56+BF56+BG56+BH56+BP56+BQ56+BR56+BI56)/K56)*VLOOKUP(B56,'life table -مفروضات و نرخ ها'!AF:AG,2,0))*(1+'ورود اطلاعات'!$D$22+'ورود اطلاعات'!$D$5),0)),0)</f>
        <v>0</v>
      </c>
      <c r="BK56" s="123">
        <f>IFERROR(IF($B$4+A56='ورود اطلاعات'!$B$8+محاسبات!$B$4,0,IF('ورود اطلاعات'!$B$11="بلی",IF(AND(B56&lt;18,B56&gt;60),0,IF(AND('ورود اطلاعات'!$D$20="دارد",'ورود اطلاعات'!$B$9=1),(G56)/K56)*VLOOKUP(B56,'life table -مفروضات و نرخ ها'!AF:AG,2,0))*(1+'ورود اطلاعات'!$D$22+'ورود اطلاعات'!$D$5),0)),0)</f>
        <v>0</v>
      </c>
      <c r="BL56" s="123">
        <f>IFERROR(IF($E$4+A56='ورود اطلاعات'!$B$8+محاسبات!$E$4,0,IF('ورود اطلاعات'!$B$9=0,IF('ورود اطلاعات'!$B$11="خیر",IF('ورود اطلاعات'!$D$20="دارد",IF('ورود اطلاعات'!$D$21="بیمه گذار",IF(AND(E56&lt;18,E56&gt;60),0,(((G56+AZ56+BA56+BB56+BC56+BD56+BE56+BF56+BG56+BH56+BP56+BQ56+BR56+BI56)/K56)*VLOOKUP(E56,'life table -مفروضات و نرخ ها'!AF:AG,2,0)*(1+'ورود اطلاعات'!$D$24+'ورود اطلاعات'!$D$23))),0),0),0),0)),0)</f>
        <v>0</v>
      </c>
      <c r="BM56" s="123">
        <f>IFERROR(IF($B$4+A56='ورود اطلاعات'!$B$8+$B$4,0,IF('ورود اطلاعات'!$B$9=0,IF('ورود اطلاعات'!$B$11="خیر",IF('ورود اطلاعات'!$D$20="دارد",IF('ورود اطلاعات'!$D$21="بیمه شده اصلی",IF(AND(B56&lt;18,B56&gt;60),0,(((G56+AZ56+BA56+BB56+BC56+BD56+BE56+BF56+BG56+BH56+BP56+BQ56+BR56+BI56)/K56)*VLOOKUP(B56,'life table -مفروضات و نرخ ها'!AF:AG,2,0)*(1+'ورود اطلاعات'!$D$22+'ورود اطلاعات'!$D$5))),0),0),0),0)),0)</f>
        <v>0</v>
      </c>
      <c r="BN56" s="123">
        <f>IFERROR(IF($E$4+A56='ورود اطلاعات'!$B$8+$E$4,0,IF('ورود اطلاعات'!$B$9=1,IF('ورود اطلاعات'!$B$11="خیر",IF('ورود اطلاعات'!$D$20="دارد",IF('ورود اطلاعات'!$D$21="بیمه گذار",IF(AND(E56&lt;18,E56&gt;60),0,((G56/K56)*VLOOKUP(E56,'life table -مفروضات و نرخ ها'!AF:AG,2,0)*(1+'ورود اطلاعات'!$D$24+'ورود اطلاعات'!$D$23))),0),0),0))),0)</f>
        <v>0</v>
      </c>
      <c r="BO56" s="123">
        <f>IFERROR(IF($B$4+A56='ورود اطلاعات'!$B$8+$B$4,0,IF('ورود اطلاعات'!$B$9=1,IF('ورود اطلاعات'!$B$11="خیر",IF('ورود اطلاعات'!$D$20="دارد",IF('ورود اطلاعات'!$D$21="بیمه شده اصلی",IF(AND(B56&lt;18,B56&gt;60),0,((G56/K56)*VLOOKUP(B56,'life table -مفروضات و نرخ ها'!AF:AG,2,0)*(1+'ورود اطلاعات'!$D$22+'ورود اطلاعات'!$D$5))),0),0),0),0)),0)</f>
        <v>0</v>
      </c>
      <c r="BP56" s="123">
        <f>IFERROR(IF('ورود اطلاعات'!$D$16=5,(VLOOKUP(محاسبات!B56,'life table -مفروضات و نرخ ها'!AC:AD,2,0)*محاسبات!AC56)/1000000,(VLOOKUP(محاسبات!B56,'life table -مفروضات و نرخ ها'!AC:AE,3,0)*محاسبات!AC56)/1000000)*(1+'ورود اطلاعات'!$D$5),0)</f>
        <v>0</v>
      </c>
      <c r="BQ56" s="123">
        <f>IFERROR(IF('ورود اطلاعات'!$F$16=5,(VLOOKUP(C56,'life table -مفروضات و نرخ ها'!AC:AD,2,0)*AD56)/1000000,(VLOOKUP(C56,'life table -مفروضات و نرخ ها'!AC:AE,3,0)*محاسبات!AD56)/1000000)*(1+'ورود اطلاعات'!$F$5),0)</f>
        <v>0</v>
      </c>
      <c r="BR56" s="123">
        <f>IFERROR(IF('ورود اطلاعات'!$H$16=5,(VLOOKUP(D56,'life table -مفروضات و نرخ ها'!AC:AD,2,0)*AE56)/1000000,(VLOOKUP(D56,'life table -مفروضات و نرخ ها'!AC:AE,3,0)*AE56)/1000000)*(1+'ورود اطلاعات'!$H$5),0)</f>
        <v>0</v>
      </c>
      <c r="BS56" s="123" t="b">
        <f>IF(A56&lt;&gt;"",IF('ورود اطلاعات'!$B$9=1,IF('ورود اطلاعات'!$B$11="بلی",IF(AND(18&lt;=B56,B56&lt;=60),AG56*(VLOOKUP('life table -مفروضات و نرخ ها'!$O$3+A55,'life table -مفروضات و نرخ ها'!$A$3:$D$103,4,0))*(1+'ورود اطلاعات'!$D$5),0),0),0))</f>
        <v>0</v>
      </c>
      <c r="BT56" s="123" t="b">
        <f>IFERROR(IF(A56&lt;&gt;"",IF('ورود اطلاعات'!$B$9=1,IF('ورود اطلاعات'!$B$11="خیر",IF('ورود اطلاعات'!$D$21="بیمه شده اصلی",(محاسبات!AF56*VLOOKUP(محاسبات!B56,'life table -مفروضات و نرخ ها'!A:D,4,0)*(1+'ورود اطلاعات'!$D$5)),IF('ورود اطلاعات'!$D$21="بیمه گذار",(محاسبات!AF56*VLOOKUP(محاسبات!E56,'life table -مفروضات و نرخ ها'!A:D,4,0)*(1+'ورود اطلاعات'!$D$23)),0))))),0)</f>
        <v>0</v>
      </c>
      <c r="BU56" s="123" t="b">
        <f>IFERROR(IF(A56&lt;&gt;"",IF('ورود اطلاعات'!$B$9=0,IF('ورود اطلاعات'!$B$11="خیر",IF('ورود اطلاعات'!$D$21="بیمه شده اصلی",(محاسبات!AH56*VLOOKUP(محاسبات!B56,'life table -مفروضات و نرخ ها'!A:D,4,0)*(1+'ورود اطلاعات'!$D$5)),IF('ورود اطلاعات'!$D$21="بیمه گذار",(محاسبات!AH56*VLOOKUP(محاسبات!E56,'life table -مفروضات و نرخ ها'!A:D,4,0)*(1+'ورود اطلاعات'!$D$23)),0))))),0)</f>
        <v>0</v>
      </c>
      <c r="BV56" s="123" t="b">
        <f>IF(A56&lt;&gt;"",IF('ورود اطلاعات'!$B$9=0,IF('ورود اطلاعات'!$B$11="بلی",IF(AND(18&lt;=B56,B56&lt;=60),AI56*(VLOOKUP('life table -مفروضات و نرخ ها'!$O$3+A55,'life table -مفروضات و نرخ ها'!$A$3:$D$103,4,0))*(1+'ورود اطلاعات'!$D$5),0),0),0))</f>
        <v>0</v>
      </c>
      <c r="BW56" s="123" t="str">
        <f>IFERROR(IF(A56&lt;&gt;"",'life table -مفروضات و نرخ ها'!$Q$11*BK56,""),0)</f>
        <v/>
      </c>
      <c r="BX56" s="123" t="str">
        <f>IFERROR(IF(A56&lt;&gt;"",'life table -مفروضات و نرخ ها'!$Q$11*(BO56+BN56),""),0)</f>
        <v/>
      </c>
      <c r="BY56" s="123">
        <f>IFERROR(IF(A56&lt;&gt;"",BJ56*'life table -مفروضات و نرخ ها'!$Q$11,0),"")</f>
        <v>0</v>
      </c>
      <c r="BZ56" s="123">
        <f>IFERROR(IF(A56&lt;&gt;"",(BM56+BL56)*'life table -مفروضات و نرخ ها'!$Q$11,0),0)</f>
        <v>0</v>
      </c>
      <c r="CA56" s="123">
        <f>IF(A56&lt;&gt;"",AZ56+BC56+BF56+BJ56+BK56+BL56+BM56+BN56+BO56+BP56+BS56+BT56+BU56+BV56+BW56+BX56+BY56+BZ56+'ورود اطلاعات'!$D$22*(محاسبات!T56*'life table -مفروضات و نرخ ها'!$Y$3+محاسبات!W56*'life table -مفروضات و نرخ ها'!$Z$3+محاسبات!Z56*'life table -مفروضات و نرخ ها'!$AA$3),0)</f>
        <v>0</v>
      </c>
      <c r="CB56" s="123">
        <f>IF(A56&lt;&gt;"",BA56+BD56+BG56+BQ56+'ورود اطلاعات'!$F$17*(محاسبات!U56*'life table -مفروضات و نرخ ها'!$Y$3+محاسبات!X56*'life table -مفروضات و نرخ ها'!$Z$3+محاسبات!AA56*'life table -مفروضات و نرخ ها'!$AA$3),0)</f>
        <v>0</v>
      </c>
      <c r="CC56" s="123" t="str">
        <f>IF(A56&lt;&gt;"",BB56+BE56+BH56+BR56+'ورود اطلاعات'!$H$17*(محاسبات!V56*'life table -مفروضات و نرخ ها'!$Y$3+محاسبات!Y56*'life table -مفروضات و نرخ ها'!$Z$3+محاسبات!AB56*'life table -مفروضات و نرخ ها'!$AA$3),"")</f>
        <v/>
      </c>
      <c r="CD56" s="123" t="str">
        <f>IF(B56&lt;&gt;"",'life table -مفروضات و نرخ ها'!$Q$8*(N56+P56+O56+AQ56+AR56+AS56+AT56+AW56+AX56+AY56+AZ56+BA56+BL56+BN56+BO56+BB56+BC56+BD56+BE56+BF56+BG56+BH56+BP56+BQ56+BR56+BJ56+BK56+BM56+BS56+BT56+BU56+BV56+BW56+BX56+BY56+BZ56+AU56),"")</f>
        <v/>
      </c>
      <c r="CE56" s="123" t="str">
        <f>IF(B56&lt;&gt;"",'life table -مفروضات و نرخ ها'!$Q$9*(N56+P56+O56+AQ56+AR56+AS56+AT56+AW56+AX56+AY56+AZ56+BA56+BL56+BN56+BO56+BB56+BC56+BD56+BE56+BF56+BG56+BH56+BP56+BQ56+BR56+BJ56+BK56+BM56+BS56+BT56+BU56+BV56+BW56+BX56+BY56+BZ56+AU56),"")</f>
        <v/>
      </c>
      <c r="CF56" s="123" t="str">
        <f>IF(A56&lt;&gt;"",(CF55*(1+L56)+(I56/'life table -مفروضات و نرخ ها'!$M$5)*L56*((1+L56)^(1/'life table -مفروضات و نرخ ها'!$M$5))/(((1+L56)^(1/'life table -مفروضات و نرخ ها'!$M$5))-1)),"")</f>
        <v/>
      </c>
      <c r="CG56" s="123" t="str">
        <f t="shared" si="24"/>
        <v/>
      </c>
      <c r="CH56" s="123" t="str">
        <f t="shared" si="23"/>
        <v/>
      </c>
      <c r="CI56" s="123" t="str">
        <f t="shared" si="12"/>
        <v/>
      </c>
      <c r="CJ56" s="123" t="str">
        <f t="shared" si="19"/>
        <v/>
      </c>
      <c r="CK56" s="121">
        <f>'ورود اطلاعات'!$D$19*محاسبات!G55</f>
        <v>0</v>
      </c>
      <c r="CL56" s="126">
        <f t="shared" si="20"/>
        <v>0</v>
      </c>
      <c r="CM56" s="123" t="str">
        <f>IF(A56&lt;&gt;"",(CM55*(1+$CO$1)+(I56/'life table -مفروضات و نرخ ها'!$M$5)*$CO$1*((1+$CO$1)^(1/'life table -مفروضات و نرخ ها'!$M$5))/(((1+$CO$1)^(1/'life table -مفروضات و نرخ ها'!$M$5))-1)),"")</f>
        <v/>
      </c>
      <c r="CN56" s="123" t="str">
        <f t="shared" si="9"/>
        <v/>
      </c>
    </row>
    <row r="57" spans="1:92" ht="19.5" x14ac:dyDescent="0.25">
      <c r="A57" s="95" t="str">
        <f t="shared" si="10"/>
        <v/>
      </c>
      <c r="B57" s="122" t="str">
        <f>IFERROR(IF(A56+$B$4&gt;81,"",IF($B$4+'life table -مفروضات و نرخ ها'!A56&lt;$B$4+'life table -مفروضات و نرخ ها'!$I$5,$B$4+'life table -مفروضات و نرخ ها'!A56,"")),"")</f>
        <v/>
      </c>
      <c r="C57" s="122" t="str">
        <f>IFERROR(IF(B57&lt;&gt;"",IF(A56+$C$4&gt;81,"",IF($C$4+'life table -مفروضات و نرخ ها'!A56&lt;$C$4+'life table -مفروضات و نرخ ها'!$I$5,$C$4+'life table -مفروضات و نرخ ها'!A56,"")),""),"")</f>
        <v/>
      </c>
      <c r="D57" s="122" t="str">
        <f>IFERROR(IF(B57&lt;&gt;"",IF(A56+$D$4&gt;81,"",IF($D$4+'life table -مفروضات و نرخ ها'!A56&lt;$D$4+'life table -مفروضات و نرخ ها'!$I$5,$D$4+'life table -مفروضات و نرخ ها'!A56,"")),""),"")</f>
        <v/>
      </c>
      <c r="E57" s="122" t="str">
        <f>IF(B57&lt;&gt;"",IF('life table -مفروضات و نرخ ها'!$K$4&lt;&gt; 0,IF($E$4+'life table -مفروضات و نرخ ها'!A56&lt;$E$4+'life table -مفروضات و نرخ ها'!$I$5,$E$4+'life table -مفروضات و نرخ ها'!A56,"")),"")</f>
        <v/>
      </c>
      <c r="G57" s="123">
        <f>IF(A57&lt;&gt;"",IF('life table -مفروضات و نرخ ها'!$I$7&lt;&gt; "يكجا",G56*(1+'life table -مفروضات و نرخ ها'!$I$4),0),0)</f>
        <v>0</v>
      </c>
      <c r="H57" s="123">
        <f>IFERROR(IF(A57&lt;&gt;"",IF('life table -مفروضات و نرخ ها'!$O$11=1,(G57/K57)-(CA57+CB57+CC57),(G57/K57)),0),0)</f>
        <v>0</v>
      </c>
      <c r="I57" s="123" t="str">
        <f t="shared" si="15"/>
        <v/>
      </c>
      <c r="J57" s="123" t="str">
        <f>IF(A57&lt;&gt;"",IF(A57=1,'life table -مفروضات و نرخ ها'!$M$6,0),"")</f>
        <v/>
      </c>
      <c r="K57" s="124">
        <v>1</v>
      </c>
      <c r="L57" s="124" t="str">
        <f t="shared" si="25"/>
        <v/>
      </c>
      <c r="M57" s="124">
        <f t="shared" si="6"/>
        <v>0.28649999999999998</v>
      </c>
      <c r="N57" s="123">
        <f>IF(B57&lt;&gt;"",S57*(VLOOKUP('life table -مفروضات و نرخ ها'!$O$3+A56,'life table -مفروضات و نرخ ها'!$A$3:$D$103,4)*(1/(1+L57)^0.5)),0)</f>
        <v>0</v>
      </c>
      <c r="O57" s="123">
        <f>IFERROR(IF(C57&lt;&gt;"",R57*(VLOOKUP('life table -مفروضات و نرخ ها'!$S$3+A56,'life table -مفروضات و نرخ ها'!$A$3:$D$103,4)*(1/(1+L57)^0.5)),0),"")</f>
        <v>0</v>
      </c>
      <c r="P57" s="123">
        <f>IFERROR(IF(D57&lt;&gt;"",Q57*(VLOOKUP('life table -مفروضات و نرخ ها'!$S$4+A56,'life table -مفروضات و نرخ ها'!$A$3:$D$103,4)*(1/(1+L57)^0.5)),0),"")</f>
        <v>0</v>
      </c>
      <c r="Q57" s="123">
        <f>IF(D57&lt;&gt;"",IF((Q56*(1+'life table -مفروضات و نرخ ها'!$M$4))&gt;='life table -مفروضات و نرخ ها'!$I$10,'life table -مفروضات و نرخ ها'!$I$10,(Q56*(1+'life table -مفروضات و نرخ ها'!$M$4))),0)</f>
        <v>0</v>
      </c>
      <c r="R57" s="123">
        <f>IF(C57&lt;&gt;"",IF((R56*(1+'life table -مفروضات و نرخ ها'!$M$4))&gt;='life table -مفروضات و نرخ ها'!$I$10,'life table -مفروضات و نرخ ها'!$I$10,(R56*(1+'life table -مفروضات و نرخ ها'!$M$4))),0)</f>
        <v>0</v>
      </c>
      <c r="S57" s="123">
        <f>IF(A57&lt;&gt;"",IF((S56*(1+'life table -مفروضات و نرخ ها'!$M$4))&gt;='life table -مفروضات و نرخ ها'!$I$10,'life table -مفروضات و نرخ ها'!$I$10,(S56*(1+'life table -مفروضات و نرخ ها'!$M$4))),0)</f>
        <v>0</v>
      </c>
      <c r="T57" s="123">
        <f>IF(A57&lt;&gt;"",IF(S57*'ورود اطلاعات'!$D$7&lt;='life table -مفروضات و نرخ ها'!$M$10,S57*'ورود اطلاعات'!$D$7,'life table -مفروضات و نرخ ها'!$M$10),0)</f>
        <v>0</v>
      </c>
      <c r="U57" s="123">
        <f>IF(A57&lt;&gt;"",IF(R57*'ورود اطلاعات'!$F$7&lt;='life table -مفروضات و نرخ ها'!$M$10,R57*'ورود اطلاعات'!$F$7,'life table -مفروضات و نرخ ها'!$M$10),0)</f>
        <v>0</v>
      </c>
      <c r="V57" s="123">
        <f>IF(A57&lt;&gt;"",IF(Q57*'ورود اطلاعات'!$H$7&lt;='life table -مفروضات و نرخ ها'!$M$10,Q57*'ورود اطلاعات'!$H$7,'life table -مفروضات و نرخ ها'!$M$10),0)</f>
        <v>0</v>
      </c>
      <c r="W57" s="123" t="str">
        <f>IF(A57&lt;&gt;"",IF(W56*(1+'life table -مفروضات و نرخ ها'!$M$4)&lt;'life table -مفروضات و نرخ ها'!$I$11,W56*(1+'life table -مفروضات و نرخ ها'!$M$4),'life table -مفروضات و نرخ ها'!$I$11),"")</f>
        <v/>
      </c>
      <c r="X57" s="123">
        <f>IF(C57&lt;&gt;"",IF(X56*(1+'life table -مفروضات و نرخ ها'!$M$4)&lt;'life table -مفروضات و نرخ ها'!$I$11,X56*(1+'life table -مفروضات و نرخ ها'!$M$4),'life table -مفروضات و نرخ ها'!$I$11),0)</f>
        <v>0</v>
      </c>
      <c r="Y57" s="123">
        <f>IF(D57&lt;&gt;"",IF(Y56*(1+'life table -مفروضات و نرخ ها'!$M$4)&lt;'life table -مفروضات و نرخ ها'!$I$11,Y56*(1+'life table -مفروضات و نرخ ها'!$M$4),'life table -مفروضات و نرخ ها'!$I$11),0)</f>
        <v>0</v>
      </c>
      <c r="Z57" s="123">
        <f>IF(A57&lt;&gt;"",IF(Z56*(1+'life table -مفروضات و نرخ ها'!$M$4)&lt;'life table -مفروضات و نرخ ها'!$M$11,Z56*(1+'life table -مفروضات و نرخ ها'!$M$4),'life table -مفروضات و نرخ ها'!$M$11),0)</f>
        <v>0</v>
      </c>
      <c r="AA57" s="123">
        <f>IF(C57&lt;&gt;"",IF(AA56*(1+'life table -مفروضات و نرخ ها'!$M$4)&lt;'life table -مفروضات و نرخ ها'!$M$11,AA56*(1+'life table -مفروضات و نرخ ها'!$M$4),'life table -مفروضات و نرخ ها'!$M$11),0)</f>
        <v>0</v>
      </c>
      <c r="AB57" s="123">
        <f>IF(D57&lt;&gt;"",IF(AB56*(1+'life table -مفروضات و نرخ ها'!$M$4)&lt;'life table -مفروضات و نرخ ها'!$M$11,AB56*(1+'life table -مفروضات و نرخ ها'!$M$4),'life table -مفروضات و نرخ ها'!$M$11),0)</f>
        <v>0</v>
      </c>
      <c r="AC57" s="123">
        <f>IF(B57&gt;60,0,IF('ورود اطلاعات'!$D$14="ندارد",0,MIN(S57*'ورود اطلاعات'!$D$14,'life table -مفروضات و نرخ ها'!$O$10)))</f>
        <v>0</v>
      </c>
      <c r="AD57" s="123">
        <f>IF(C57&gt;60,0,IF('ورود اطلاعات'!$F$14="ندارد",0,MIN(R57*'ورود اطلاعات'!$F$14,'life table -مفروضات و نرخ ها'!$O$10)))</f>
        <v>0</v>
      </c>
      <c r="AE57" s="123">
        <f>IF(D57&gt;60,0,IF('ورود اطلاعات'!$H$14="ندارد",0,MIN(Q57*'ورود اطلاعات'!$H$14,'life table -مفروضات و نرخ ها'!$O$10)))</f>
        <v>0</v>
      </c>
      <c r="AF57" s="123">
        <f>IFERROR(IF(A57&lt;&gt;"",IF(AND('ورود اطلاعات'!$D$21="بیمه گذار",18&lt;=E57,E57&lt;=60),(AF56*AN56-AK56),IF(AND('ورود اطلاعات'!$D$21="بیمه شده اصلی",18&lt;=B57,B57&lt;=60),(AF56*AN56-AK56),0)),0),0)</f>
        <v>0</v>
      </c>
      <c r="AG57" s="123">
        <f t="shared" si="21"/>
        <v>0</v>
      </c>
      <c r="AH57" s="123">
        <f>IF(A57&lt;&gt;"",IF(AND('ورود اطلاعات'!$D$21="بیمه گذار",18&lt;=E57,E57&lt;=60),(AH56*AN56-AJ56),IF(AND('ورود اطلاعات'!$D$21="بیمه شده اصلی",18&lt;=B57,B57&lt;=60),(AH56*AN56-AJ56),0)),0)</f>
        <v>0</v>
      </c>
      <c r="AI57" s="123">
        <f t="shared" si="22"/>
        <v>0</v>
      </c>
      <c r="AJ57" s="123">
        <f>IFERROR(IF(A57&lt;&gt;"",IF('life table -مفروضات و نرخ ها'!$O$6="دارد",IF('life table -مفروضات و نرخ ها'!$O$11=0,IF(AND('life table -مفروضات و نرخ ها'!$K$5="خیر",'ورود اطلاعات'!$D$21="بیمه گذار"),(G58+AZ58+BA58+BB58+BC58+BD58+BE58+BF58+BG58+BH58+BI58+BP58+BQ58+BR58),IF(AND('life table -مفروضات و نرخ ها'!$K$5="خیر",'ورود اطلاعات'!$D$21="بیمه شده اصلی"),(G58+CB58+CC58),0)),0),0),0),0)</f>
        <v>0</v>
      </c>
      <c r="AK57" s="123">
        <f>IF(A57&lt;&gt;"",IF('life table -مفروضات و نرخ ها'!$O$6="دارد",IF('ورود اطلاعات'!$B$9=1,IF('ورود اطلاعات'!$B$11="خیر",G58,0),0),0),0)</f>
        <v>0</v>
      </c>
      <c r="AL57" s="123">
        <f>IF(A57&lt;&gt;"",IF('life table -مفروضات و نرخ ها'!$O$6="دارد",IF('life table -مفروضات و نرخ ها'!$O$11=1,IF('life table -مفروضات و نرخ ها'!$K$5="بلی",G58,0),0),0),0)</f>
        <v>0</v>
      </c>
      <c r="AM57" s="123" t="str">
        <f>IFERROR(IF(A57&lt;&gt;"",IF('life table -مفروضات و نرخ ها'!$O$6="دارد",IF('life table -مفروضات و نرخ ها'!$O$11=0,IF('life table -مفروضات و نرخ ها'!$K$5="بلی",(G58+CB58+CC58),0),0),0),""),0)</f>
        <v/>
      </c>
      <c r="AN57" s="124" t="str">
        <f t="shared" si="16"/>
        <v/>
      </c>
      <c r="AO57" s="124" t="str">
        <f t="shared" si="17"/>
        <v/>
      </c>
      <c r="AP57" s="124" t="str">
        <f>IF(A57&lt;&gt;"",PRODUCT($AO$4:AO57),"")</f>
        <v/>
      </c>
      <c r="AQ57" s="123">
        <f>کارمزد!N57</f>
        <v>0</v>
      </c>
      <c r="AR57" s="123">
        <f>IF(A57&lt;6,('life table -مفروضات و نرخ ها'!$Q$4/5)*$S$4,0)</f>
        <v>0</v>
      </c>
      <c r="AS57" s="123" t="str">
        <f>IFERROR(IF(A57&lt;&gt;"",'life table -مفروضات و نرخ ها'!$Q$6*H57,""),"")</f>
        <v/>
      </c>
      <c r="AT57" s="123" t="str">
        <f>IF(A57&lt;&gt;"",'life table -مفروضات و نرخ ها'!$Q$7*H57,"")</f>
        <v/>
      </c>
      <c r="AU57" s="123">
        <f t="shared" si="18"/>
        <v>0</v>
      </c>
      <c r="AV57" s="125">
        <f>IF(A57&lt;&gt;"",(('life table -مفروضات و نرخ ها'!$M$5*(((AN57)^(1/'life table -مفروضات و نرخ ها'!$M$5))-1))/((1-AO57)*((AN57)^(1/'life table -مفروضات و نرخ ها'!$M$5)))-1),0)</f>
        <v>0</v>
      </c>
      <c r="AW57" s="123" t="str">
        <f>IF(A57&lt;&gt;"",N57*'life table -مفروضات و نرخ ها'!$O$4,"")</f>
        <v/>
      </c>
      <c r="AX57" s="123" t="str">
        <f>IF(A57&lt;&gt;"",O57*'life table -مفروضات و نرخ ها'!$U$3,"")</f>
        <v/>
      </c>
      <c r="AY57" s="123" t="str">
        <f>IF(A57&lt;&gt;"",P57*'life table -مفروضات و نرخ ها'!$U$4,"")</f>
        <v/>
      </c>
      <c r="AZ57" s="123" t="str">
        <f>IFERROR(IF(A57&lt;&gt;"",IF('life table -مفروضات و نرخ ها'!$O$8=1,('life table -مفروضات و نرخ ها'!$Y$3*T57),IF('life table -مفروضات و نرخ ها'!$O$8=2,('life table -مفروضات و نرخ ها'!$Y$4*T57),IF('life table -مفروضات و نرخ ها'!$O$8=3,('life table -مفروضات و نرخ ها'!$Y$5*T57),IF('life table -مفروضات و نرخ ها'!$O$8=4,('life table -مفروضات و نرخ ها'!$Y$6*T57),('life table -مفروضات و نرخ ها'!$Y$7*T57))))),""),"")</f>
        <v/>
      </c>
      <c r="BA57" s="123" t="str">
        <f>IFERROR(IF(A57&lt;&gt;"",IF('life table -مفروضات و نرخ ها'!$S$10=1,('life table -مفروضات و نرخ ها'!$Y$3*U57),IF('life table -مفروضات و نرخ ها'!$S$10=2,('life table -مفروضات و نرخ ها'!$Y$4*U57),IF('life table -مفروضات و نرخ ها'!$S$10=3,('life table -مفروضات و نرخ ها'!$Y$5*U57),IF('life table -مفروضات و نرخ ها'!$S$10=4,('life table -مفروضات و نرخ ها'!$Y$6*U57),('life table -مفروضات و نرخ ها'!$Y$7*U57))))),""),"")</f>
        <v/>
      </c>
      <c r="BB57" s="123" t="str">
        <f>IFERROR(IF(A57&lt;&gt;"",IF('life table -مفروضات و نرخ ها'!$S$11=1,('life table -مفروضات و نرخ ها'!$Y$3*V57),IF('life table -مفروضات و نرخ ها'!$S$11=2,('life table -مفروضات و نرخ ها'!$Y$4*V57),IF('life table -مفروضات و نرخ ها'!$S$11=3,('life table -مفروضات و نرخ ها'!$Y$5*V57),IF('life table -مفروضات و نرخ ها'!$S$11=4,('life table -مفروضات و نرخ ها'!$Y$6*V57),('life table -مفروضات و نرخ ها'!$Y$7*V57))))),""),"")</f>
        <v/>
      </c>
      <c r="BC57" s="123" t="str">
        <f>IFERROR(IF(A57&lt;&gt;"",IF('life table -مفروضات و نرخ ها'!$O$8=1,('life table -مفروضات و نرخ ها'!$Z$3*W57),IF('life table -مفروضات و نرخ ها'!$O$8=2,('life table -مفروضات و نرخ ها'!$Z$4*W57),IF('life table -مفروضات و نرخ ها'!$O$8=3,('life table -مفروضات و نرخ ها'!$Z$5*W57),IF('life table -مفروضات و نرخ ها'!$O$8=4,('life table -مفروضات و نرخ ها'!$Z$6*W57),('life table -مفروضات و نرخ ها'!$Z$7*W57))))),""),"")</f>
        <v/>
      </c>
      <c r="BD57" s="123" t="str">
        <f>IFERROR(IF(A57&lt;&gt;"",IF('life table -مفروضات و نرخ ها'!$S$10=1,('life table -مفروضات و نرخ ها'!$Z$3*X57),IF('life table -مفروضات و نرخ ها'!$S$10=2,('life table -مفروضات و نرخ ها'!$Z$4*X57),IF('life table -مفروضات و نرخ ها'!$S$10=3,('life table -مفروضات و نرخ ها'!$Z$5*X57),IF('life table -مفروضات و نرخ ها'!$S$10=4,('life table -مفروضات و نرخ ها'!$Z$6*X57),('life table -مفروضات و نرخ ها'!$Z$7*X57))))),""),"")</f>
        <v/>
      </c>
      <c r="BE57" s="123" t="str">
        <f>IFERROR(IF(A57&lt;&gt;"",IF('life table -مفروضات و نرخ ها'!$S$11=1,('life table -مفروضات و نرخ ها'!$Z$3*Y57),IF('life table -مفروضات و نرخ ها'!$S$11=2,('life table -مفروضات و نرخ ها'!$Z$4*Y57),IF('life table -مفروضات و نرخ ها'!$S$11=3,('life table -مفروضات و نرخ ها'!$Z$5*Y57),IF('life table -مفروضات و نرخ ها'!$S$11=4,('life table -مفروضات و نرخ ها'!$Z$6*Y57),('life table -مفروضات و نرخ ها'!$Z$7*Y57))))),""),"")</f>
        <v/>
      </c>
      <c r="BF57" s="123" t="str">
        <f>IFERROR(IF(A57&lt;&gt;"",IF('life table -مفروضات و نرخ ها'!$O$8=1,('life table -مفروضات و نرخ ها'!$AA$3*Z57),IF('life table -مفروضات و نرخ ها'!$O$8=2,('life table -مفروضات و نرخ ها'!$AA$4*Z57),IF('life table -مفروضات و نرخ ها'!$O$8=3,('life table -مفروضات و نرخ ها'!$AA$5*Z57),IF('life table -مفروضات و نرخ ها'!$O$8=4,('life table -مفروضات و نرخ ها'!$AA$6*Z57),('life table -مفروضات و نرخ ها'!$AA$7*Z57))))),""),"")</f>
        <v/>
      </c>
      <c r="BG57" s="123" t="str">
        <f>IFERROR(IF(A57&lt;&gt;"",IF('life table -مفروضات و نرخ ها'!$S$10=1,('life table -مفروضات و نرخ ها'!$AA$3*AA57),IF('life table -مفروضات و نرخ ها'!$S$10=2,('life table -مفروضات و نرخ ها'!$AA$4*AA57),IF('life table -مفروضات و نرخ ها'!$S$10=3,('life table -مفروضات و نرخ ها'!$AA$5*AA57),IF('life table -مفروضات و نرخ ها'!$S$10=4,('life table -مفروضات و نرخ ها'!$AA$6*AA57),('life table -مفروضات و نرخ ها'!$AA$7*AA57))))),""),"")</f>
        <v/>
      </c>
      <c r="BH57" s="123" t="str">
        <f>IFERROR(IF(B57&lt;&gt;"",IF('life table -مفروضات و نرخ ها'!$S$11=1,('life table -مفروضات و نرخ ها'!$AA$3*AB57),IF('life table -مفروضات و نرخ ها'!$S$11=2,('life table -مفروضات و نرخ ها'!$AA$4*AB57),IF('life table -مفروضات و نرخ ها'!$S$11=3,('life table -مفروضات و نرخ ها'!$AA$5*AB57),IF('life table -مفروضات و نرخ ها'!$S$11=4,('life table -مفروضات و نرخ ها'!$AA$6*AB57),('life table -مفروضات و نرخ ها'!$AA$7*AB57))))),""),"")</f>
        <v/>
      </c>
      <c r="BI57" s="123" t="str">
        <f>IF(A57&lt;&gt;"",(T57*'life table -مفروضات و نرخ ها'!$Y$3+W57*'life table -مفروضات و نرخ ها'!$Z$3+Z57*'life table -مفروضات و نرخ ها'!$AA$3)*'ورود اطلاعات'!$D$22+(U57*'life table -مفروضات و نرخ ها'!$Y$3+X57*'life table -مفروضات و نرخ ها'!$Z$3+AA57*'life table -مفروضات و نرخ ها'!$AA$3)*'ورود اطلاعات'!$F$17+(V57*'life table -مفروضات و نرخ ها'!$Y$3+Y57*'life table -مفروضات و نرخ ها'!$Z$3+AB57*'life table -مفروضات و نرخ ها'!$AA$3)*('ورود اطلاعات'!$H$17),"")</f>
        <v/>
      </c>
      <c r="BJ57" s="123">
        <f>IFERROR(IF($B$4+A57='ورود اطلاعات'!$B$8+محاسبات!$B$4,0,IF('ورود اطلاعات'!$B$11="بلی",IF(AND(B57&lt;18,B57&gt;60),0,IF(AND('ورود اطلاعات'!$D$20="دارد",'ورود اطلاعات'!$B$9=0),(G57+AZ57+BA57+BB57+BC57+BD57+BE57+BF57+BG57+BH57+BP57+BQ57+BR57+BI57)/K57)*VLOOKUP(B57,'life table -مفروضات و نرخ ها'!AF:AG,2,0))*(1+'ورود اطلاعات'!$D$22+'ورود اطلاعات'!$D$5),0)),0)</f>
        <v>0</v>
      </c>
      <c r="BK57" s="123">
        <f>IFERROR(IF($B$4+A57='ورود اطلاعات'!$B$8+محاسبات!$B$4,0,IF('ورود اطلاعات'!$B$11="بلی",IF(AND(B57&lt;18,B57&gt;60),0,IF(AND('ورود اطلاعات'!$D$20="دارد",'ورود اطلاعات'!$B$9=1),(G57)/K57)*VLOOKUP(B57,'life table -مفروضات و نرخ ها'!AF:AG,2,0))*(1+'ورود اطلاعات'!$D$22+'ورود اطلاعات'!$D$5),0)),0)</f>
        <v>0</v>
      </c>
      <c r="BL57" s="123">
        <f>IFERROR(IF($E$4+A57='ورود اطلاعات'!$B$8+محاسبات!$E$4,0,IF('ورود اطلاعات'!$B$9=0,IF('ورود اطلاعات'!$B$11="خیر",IF('ورود اطلاعات'!$D$20="دارد",IF('ورود اطلاعات'!$D$21="بیمه گذار",IF(AND(E57&lt;18,E57&gt;60),0,(((G57+AZ57+BA57+BB57+BC57+BD57+BE57+BF57+BG57+BH57+BP57+BQ57+BR57+BI57)/K57)*VLOOKUP(E57,'life table -مفروضات و نرخ ها'!AF:AG,2,0)*(1+'ورود اطلاعات'!$D$24+'ورود اطلاعات'!$D$23))),0),0),0),0)),0)</f>
        <v>0</v>
      </c>
      <c r="BM57" s="123">
        <f>IFERROR(IF($B$4+A57='ورود اطلاعات'!$B$8+$B$4,0,IF('ورود اطلاعات'!$B$9=0,IF('ورود اطلاعات'!$B$11="خیر",IF('ورود اطلاعات'!$D$20="دارد",IF('ورود اطلاعات'!$D$21="بیمه شده اصلی",IF(AND(B57&lt;18,B57&gt;60),0,(((G57+AZ57+BA57+BB57+BC57+BD57+BE57+BF57+BG57+BH57+BP57+BQ57+BR57+BI57)/K57)*VLOOKUP(B57,'life table -مفروضات و نرخ ها'!AF:AG,2,0)*(1+'ورود اطلاعات'!$D$22+'ورود اطلاعات'!$D$5))),0),0),0),0)),0)</f>
        <v>0</v>
      </c>
      <c r="BN57" s="123">
        <f>IFERROR(IF($E$4+A57='ورود اطلاعات'!$B$8+$E$4,0,IF('ورود اطلاعات'!$B$9=1,IF('ورود اطلاعات'!$B$11="خیر",IF('ورود اطلاعات'!$D$20="دارد",IF('ورود اطلاعات'!$D$21="بیمه گذار",IF(AND(E57&lt;18,E57&gt;60),0,((G57/K57)*VLOOKUP(E57,'life table -مفروضات و نرخ ها'!AF:AG,2,0)*(1+'ورود اطلاعات'!$D$24+'ورود اطلاعات'!$D$23))),0),0),0))),0)</f>
        <v>0</v>
      </c>
      <c r="BO57" s="123">
        <f>IFERROR(IF($B$4+A57='ورود اطلاعات'!$B$8+$B$4,0,IF('ورود اطلاعات'!$B$9=1,IF('ورود اطلاعات'!$B$11="خیر",IF('ورود اطلاعات'!$D$20="دارد",IF('ورود اطلاعات'!$D$21="بیمه شده اصلی",IF(AND(B57&lt;18,B57&gt;60),0,((G57/K57)*VLOOKUP(B57,'life table -مفروضات و نرخ ها'!AF:AG,2,0)*(1+'ورود اطلاعات'!$D$22+'ورود اطلاعات'!$D$5))),0),0),0),0)),0)</f>
        <v>0</v>
      </c>
      <c r="BP57" s="123">
        <f>IFERROR(IF('ورود اطلاعات'!$D$16=5,(VLOOKUP(محاسبات!B57,'life table -مفروضات و نرخ ها'!AC:AD,2,0)*محاسبات!AC57)/1000000,(VLOOKUP(محاسبات!B57,'life table -مفروضات و نرخ ها'!AC:AE,3,0)*محاسبات!AC57)/1000000)*(1+'ورود اطلاعات'!$D$5),0)</f>
        <v>0</v>
      </c>
      <c r="BQ57" s="123">
        <f>IFERROR(IF('ورود اطلاعات'!$F$16=5,(VLOOKUP(C57,'life table -مفروضات و نرخ ها'!AC:AD,2,0)*AD57)/1000000,(VLOOKUP(C57,'life table -مفروضات و نرخ ها'!AC:AE,3,0)*محاسبات!AD57)/1000000)*(1+'ورود اطلاعات'!$F$5),0)</f>
        <v>0</v>
      </c>
      <c r="BR57" s="123">
        <f>IFERROR(IF('ورود اطلاعات'!$H$16=5,(VLOOKUP(D57,'life table -مفروضات و نرخ ها'!AC:AD,2,0)*AE57)/1000000,(VLOOKUP(D57,'life table -مفروضات و نرخ ها'!AC:AE,3,0)*AE57)/1000000)*(1+'ورود اطلاعات'!$H$5),0)</f>
        <v>0</v>
      </c>
      <c r="BS57" s="123" t="b">
        <f>IF(A57&lt;&gt;"",IF('ورود اطلاعات'!$B$9=1,IF('ورود اطلاعات'!$B$11="بلی",IF(AND(18&lt;=B57,B57&lt;=60),AG57*(VLOOKUP('life table -مفروضات و نرخ ها'!$O$3+A56,'life table -مفروضات و نرخ ها'!$A$3:$D$103,4,0))*(1+'ورود اطلاعات'!$D$5),0),0),0))</f>
        <v>0</v>
      </c>
      <c r="BT57" s="123" t="b">
        <f>IFERROR(IF(A57&lt;&gt;"",IF('ورود اطلاعات'!$B$9=1,IF('ورود اطلاعات'!$B$11="خیر",IF('ورود اطلاعات'!$D$21="بیمه شده اصلی",(محاسبات!AF57*VLOOKUP(محاسبات!B57,'life table -مفروضات و نرخ ها'!A:D,4,0)*(1+'ورود اطلاعات'!$D$5)),IF('ورود اطلاعات'!$D$21="بیمه گذار",(محاسبات!AF57*VLOOKUP(محاسبات!E57,'life table -مفروضات و نرخ ها'!A:D,4,0)*(1+'ورود اطلاعات'!$D$23)),0))))),0)</f>
        <v>0</v>
      </c>
      <c r="BU57" s="123" t="b">
        <f>IFERROR(IF(A57&lt;&gt;"",IF('ورود اطلاعات'!$B$9=0,IF('ورود اطلاعات'!$B$11="خیر",IF('ورود اطلاعات'!$D$21="بیمه شده اصلی",(محاسبات!AH57*VLOOKUP(محاسبات!B57,'life table -مفروضات و نرخ ها'!A:D,4,0)*(1+'ورود اطلاعات'!$D$5)),IF('ورود اطلاعات'!$D$21="بیمه گذار",(محاسبات!AH57*VLOOKUP(محاسبات!E57,'life table -مفروضات و نرخ ها'!A:D,4,0)*(1+'ورود اطلاعات'!$D$23)),0))))),0)</f>
        <v>0</v>
      </c>
      <c r="BV57" s="123" t="b">
        <f>IF(A57&lt;&gt;"",IF('ورود اطلاعات'!$B$9=0,IF('ورود اطلاعات'!$B$11="بلی",IF(AND(18&lt;=B57,B57&lt;=60),AI57*(VLOOKUP('life table -مفروضات و نرخ ها'!$O$3+A56,'life table -مفروضات و نرخ ها'!$A$3:$D$103,4,0))*(1+'ورود اطلاعات'!$D$5),0),0),0))</f>
        <v>0</v>
      </c>
      <c r="BW57" s="123" t="str">
        <f>IFERROR(IF(A57&lt;&gt;"",'life table -مفروضات و نرخ ها'!$Q$11*BK57,""),0)</f>
        <v/>
      </c>
      <c r="BX57" s="123" t="str">
        <f>IFERROR(IF(A57&lt;&gt;"",'life table -مفروضات و نرخ ها'!$Q$11*(BO57+BN57),""),0)</f>
        <v/>
      </c>
      <c r="BY57" s="123">
        <f>IFERROR(IF(A57&lt;&gt;"",BJ57*'life table -مفروضات و نرخ ها'!$Q$11,0),"")</f>
        <v>0</v>
      </c>
      <c r="BZ57" s="123">
        <f>IFERROR(IF(A57&lt;&gt;"",(BM57+BL57)*'life table -مفروضات و نرخ ها'!$Q$11,0),0)</f>
        <v>0</v>
      </c>
      <c r="CA57" s="123">
        <f>IF(A57&lt;&gt;"",AZ57+BC57+BF57+BJ57+BK57+BL57+BM57+BN57+BO57+BP57+BS57+BT57+BU57+BV57+BW57+BX57+BY57+BZ57+'ورود اطلاعات'!$D$22*(محاسبات!T57*'life table -مفروضات و نرخ ها'!$Y$3+محاسبات!W57*'life table -مفروضات و نرخ ها'!$Z$3+محاسبات!Z57*'life table -مفروضات و نرخ ها'!$AA$3),0)</f>
        <v>0</v>
      </c>
      <c r="CB57" s="123">
        <f>IF(A57&lt;&gt;"",BA57+BD57+BG57+BQ57+'ورود اطلاعات'!$F$17*(محاسبات!U57*'life table -مفروضات و نرخ ها'!$Y$3+محاسبات!X57*'life table -مفروضات و نرخ ها'!$Z$3+محاسبات!AA57*'life table -مفروضات و نرخ ها'!$AA$3),0)</f>
        <v>0</v>
      </c>
      <c r="CC57" s="123" t="str">
        <f>IF(A57&lt;&gt;"",BB57+BE57+BH57+BR57+'ورود اطلاعات'!$H$17*(محاسبات!V57*'life table -مفروضات و نرخ ها'!$Y$3+محاسبات!Y57*'life table -مفروضات و نرخ ها'!$Z$3+محاسبات!AB57*'life table -مفروضات و نرخ ها'!$AA$3),"")</f>
        <v/>
      </c>
      <c r="CD57" s="123" t="str">
        <f>IF(B57&lt;&gt;"",'life table -مفروضات و نرخ ها'!$Q$8*(N57+P57+O57+AQ57+AR57+AS57+AT57+AW57+AX57+AY57+AZ57+BA57+BL57+BN57+BO57+BB57+BC57+BD57+BE57+BF57+BG57+BH57+BP57+BQ57+BR57+BJ57+BK57+BM57+BS57+BT57+BU57+BV57+BW57+BX57+BY57+BZ57+AU57),"")</f>
        <v/>
      </c>
      <c r="CE57" s="123" t="str">
        <f>IF(B57&lt;&gt;"",'life table -مفروضات و نرخ ها'!$Q$9*(N57+P57+O57+AQ57+AR57+AS57+AT57+AW57+AX57+AY57+AZ57+BA57+BL57+BN57+BO57+BB57+BC57+BD57+BE57+BF57+BG57+BH57+BP57+BQ57+BR57+BJ57+BK57+BM57+BS57+BT57+BU57+BV57+BW57+BX57+BY57+BZ57+AU57),"")</f>
        <v/>
      </c>
      <c r="CF57" s="123" t="str">
        <f>IF(A57&lt;&gt;"",(CF56*(1+L57)+(I57/'life table -مفروضات و نرخ ها'!$M$5)*L57*((1+L57)^(1/'life table -مفروضات و نرخ ها'!$M$5))/(((1+L57)^(1/'life table -مفروضات و نرخ ها'!$M$5))-1)),"")</f>
        <v/>
      </c>
      <c r="CG57" s="123" t="str">
        <f t="shared" si="24"/>
        <v/>
      </c>
      <c r="CH57" s="123" t="str">
        <f t="shared" si="23"/>
        <v/>
      </c>
      <c r="CI57" s="123" t="str">
        <f t="shared" si="12"/>
        <v/>
      </c>
      <c r="CJ57" s="123" t="str">
        <f t="shared" si="19"/>
        <v/>
      </c>
      <c r="CK57" s="121">
        <f>'ورود اطلاعات'!$D$19*محاسبات!G56</f>
        <v>0</v>
      </c>
      <c r="CL57" s="126">
        <f t="shared" si="20"/>
        <v>0</v>
      </c>
      <c r="CM57" s="123" t="str">
        <f>IF(A57&lt;&gt;"",(CM56*(1+$CO$1)+(I57/'life table -مفروضات و نرخ ها'!$M$5)*$CO$1*((1+$CO$1)^(1/'life table -مفروضات و نرخ ها'!$M$5))/(((1+$CO$1)^(1/'life table -مفروضات و نرخ ها'!$M$5))-1)),"")</f>
        <v/>
      </c>
      <c r="CN57" s="123" t="str">
        <f t="shared" si="9"/>
        <v/>
      </c>
    </row>
    <row r="58" spans="1:92" ht="19.5" x14ac:dyDescent="0.25">
      <c r="A58" s="95" t="str">
        <f t="shared" si="10"/>
        <v/>
      </c>
      <c r="B58" s="122" t="str">
        <f>IFERROR(IF(A57+$B$4&gt;81,"",IF($B$4+'life table -مفروضات و نرخ ها'!A57&lt;$B$4+'life table -مفروضات و نرخ ها'!$I$5,$B$4+'life table -مفروضات و نرخ ها'!A57,"")),"")</f>
        <v/>
      </c>
      <c r="C58" s="122" t="str">
        <f>IFERROR(IF(B58&lt;&gt;"",IF(A57+$C$4&gt;81,"",IF($C$4+'life table -مفروضات و نرخ ها'!A57&lt;$C$4+'life table -مفروضات و نرخ ها'!$I$5,$C$4+'life table -مفروضات و نرخ ها'!A57,"")),""),"")</f>
        <v/>
      </c>
      <c r="D58" s="122" t="str">
        <f>IFERROR(IF(B58&lt;&gt;"",IF(A57+$D$4&gt;81,"",IF($D$4+'life table -مفروضات و نرخ ها'!A57&lt;$D$4+'life table -مفروضات و نرخ ها'!$I$5,$D$4+'life table -مفروضات و نرخ ها'!A57,"")),""),"")</f>
        <v/>
      </c>
      <c r="E58" s="122" t="str">
        <f>IF(B58&lt;&gt;"",IF('life table -مفروضات و نرخ ها'!$K$4&lt;&gt; 0,IF($E$4+'life table -مفروضات و نرخ ها'!A57&lt;$E$4+'life table -مفروضات و نرخ ها'!$I$5,$E$4+'life table -مفروضات و نرخ ها'!A57,"")),"")</f>
        <v/>
      </c>
      <c r="G58" s="123">
        <f>IF(A58&lt;&gt;"",IF('life table -مفروضات و نرخ ها'!$I$7&lt;&gt; "يكجا",G57*(1+'life table -مفروضات و نرخ ها'!$I$4),0),0)</f>
        <v>0</v>
      </c>
      <c r="H58" s="123">
        <f>IFERROR(IF(A58&lt;&gt;"",IF('life table -مفروضات و نرخ ها'!$O$11=1,(G58/K58)-(CA58+CB58+CC58),(G58/K58)),0),0)</f>
        <v>0</v>
      </c>
      <c r="I58" s="123" t="str">
        <f t="shared" si="15"/>
        <v/>
      </c>
      <c r="J58" s="123" t="str">
        <f>IF(A58&lt;&gt;"",IF(A58=1,'life table -مفروضات و نرخ ها'!$M$6,0),"")</f>
        <v/>
      </c>
      <c r="K58" s="124">
        <v>1</v>
      </c>
      <c r="L58" s="124" t="str">
        <f t="shared" si="25"/>
        <v/>
      </c>
      <c r="M58" s="124">
        <f t="shared" si="6"/>
        <v>0.28649999999999998</v>
      </c>
      <c r="N58" s="123">
        <f>IF(B58&lt;&gt;"",S58*(VLOOKUP('life table -مفروضات و نرخ ها'!$O$3+A57,'life table -مفروضات و نرخ ها'!$A$3:$D$103,4)*(1/(1+L58)^0.5)),0)</f>
        <v>0</v>
      </c>
      <c r="O58" s="123">
        <f>IFERROR(IF(C58&lt;&gt;"",R58*(VLOOKUP('life table -مفروضات و نرخ ها'!$S$3+A57,'life table -مفروضات و نرخ ها'!$A$3:$D$103,4)*(1/(1+L58)^0.5)),0),"")</f>
        <v>0</v>
      </c>
      <c r="P58" s="123">
        <f>IFERROR(IF(D58&lt;&gt;"",Q58*(VLOOKUP('life table -مفروضات و نرخ ها'!$S$4+A57,'life table -مفروضات و نرخ ها'!$A$3:$D$103,4)*(1/(1+L58)^0.5)),0),"")</f>
        <v>0</v>
      </c>
      <c r="Q58" s="123">
        <f>IF(D58&lt;&gt;"",IF((Q57*(1+'life table -مفروضات و نرخ ها'!$M$4))&gt;='life table -مفروضات و نرخ ها'!$I$10,'life table -مفروضات و نرخ ها'!$I$10,(Q57*(1+'life table -مفروضات و نرخ ها'!$M$4))),0)</f>
        <v>0</v>
      </c>
      <c r="R58" s="123">
        <f>IF(C58&lt;&gt;"",IF((R57*(1+'life table -مفروضات و نرخ ها'!$M$4))&gt;='life table -مفروضات و نرخ ها'!$I$10,'life table -مفروضات و نرخ ها'!$I$10,(R57*(1+'life table -مفروضات و نرخ ها'!$M$4))),0)</f>
        <v>0</v>
      </c>
      <c r="S58" s="123">
        <f>IF(A58&lt;&gt;"",IF((S57*(1+'life table -مفروضات و نرخ ها'!$M$4))&gt;='life table -مفروضات و نرخ ها'!$I$10,'life table -مفروضات و نرخ ها'!$I$10,(S57*(1+'life table -مفروضات و نرخ ها'!$M$4))),0)</f>
        <v>0</v>
      </c>
      <c r="T58" s="123">
        <f>IF(A58&lt;&gt;"",IF(S58*'ورود اطلاعات'!$D$7&lt;='life table -مفروضات و نرخ ها'!$M$10,S58*'ورود اطلاعات'!$D$7,'life table -مفروضات و نرخ ها'!$M$10),0)</f>
        <v>0</v>
      </c>
      <c r="U58" s="123">
        <f>IF(A58&lt;&gt;"",IF(R58*'ورود اطلاعات'!$F$7&lt;='life table -مفروضات و نرخ ها'!$M$10,R58*'ورود اطلاعات'!$F$7,'life table -مفروضات و نرخ ها'!$M$10),0)</f>
        <v>0</v>
      </c>
      <c r="V58" s="123">
        <f>IF(A58&lt;&gt;"",IF(Q58*'ورود اطلاعات'!$H$7&lt;='life table -مفروضات و نرخ ها'!$M$10,Q58*'ورود اطلاعات'!$H$7,'life table -مفروضات و نرخ ها'!$M$10),0)</f>
        <v>0</v>
      </c>
      <c r="W58" s="123" t="str">
        <f>IF(A58&lt;&gt;"",IF(W57*(1+'life table -مفروضات و نرخ ها'!$M$4)&lt;'life table -مفروضات و نرخ ها'!$I$11,W57*(1+'life table -مفروضات و نرخ ها'!$M$4),'life table -مفروضات و نرخ ها'!$I$11),"")</f>
        <v/>
      </c>
      <c r="X58" s="123">
        <f>IF(C58&lt;&gt;"",IF(X57*(1+'life table -مفروضات و نرخ ها'!$M$4)&lt;'life table -مفروضات و نرخ ها'!$I$11,X57*(1+'life table -مفروضات و نرخ ها'!$M$4),'life table -مفروضات و نرخ ها'!$I$11),0)</f>
        <v>0</v>
      </c>
      <c r="Y58" s="123">
        <f>IF(D58&lt;&gt;"",IF(Y57*(1+'life table -مفروضات و نرخ ها'!$M$4)&lt;'life table -مفروضات و نرخ ها'!$I$11,Y57*(1+'life table -مفروضات و نرخ ها'!$M$4),'life table -مفروضات و نرخ ها'!$I$11),0)</f>
        <v>0</v>
      </c>
      <c r="Z58" s="123">
        <f>IF(A58&lt;&gt;"",IF(Z57*(1+'life table -مفروضات و نرخ ها'!$M$4)&lt;'life table -مفروضات و نرخ ها'!$M$11,Z57*(1+'life table -مفروضات و نرخ ها'!$M$4),'life table -مفروضات و نرخ ها'!$M$11),0)</f>
        <v>0</v>
      </c>
      <c r="AA58" s="123">
        <f>IF(C58&lt;&gt;"",IF(AA57*(1+'life table -مفروضات و نرخ ها'!$M$4)&lt;'life table -مفروضات و نرخ ها'!$M$11,AA57*(1+'life table -مفروضات و نرخ ها'!$M$4),'life table -مفروضات و نرخ ها'!$M$11),0)</f>
        <v>0</v>
      </c>
      <c r="AB58" s="123">
        <f>IF(D58&lt;&gt;"",IF(AB57*(1+'life table -مفروضات و نرخ ها'!$M$4)&lt;'life table -مفروضات و نرخ ها'!$M$11,AB57*(1+'life table -مفروضات و نرخ ها'!$M$4),'life table -مفروضات و نرخ ها'!$M$11),0)</f>
        <v>0</v>
      </c>
      <c r="AC58" s="123">
        <f>IF(B58&gt;60,0,IF('ورود اطلاعات'!$D$14="ندارد",0,MIN(S58*'ورود اطلاعات'!$D$14,'life table -مفروضات و نرخ ها'!$O$10)))</f>
        <v>0</v>
      </c>
      <c r="AD58" s="123">
        <f>IF(C58&gt;60,0,IF('ورود اطلاعات'!$F$14="ندارد",0,MIN(R58*'ورود اطلاعات'!$F$14,'life table -مفروضات و نرخ ها'!$O$10)))</f>
        <v>0</v>
      </c>
      <c r="AE58" s="123">
        <f>IF(D58&gt;60,0,IF('ورود اطلاعات'!$H$14="ندارد",0,MIN(Q58*'ورود اطلاعات'!$H$14,'life table -مفروضات و نرخ ها'!$O$10)))</f>
        <v>0</v>
      </c>
      <c r="AF58" s="123">
        <f>IFERROR(IF(A58&lt;&gt;"",IF(AND('ورود اطلاعات'!$D$21="بیمه گذار",18&lt;=E58,E58&lt;=60),(AF57*AN57-AK57),IF(AND('ورود اطلاعات'!$D$21="بیمه شده اصلی",18&lt;=B58,B58&lt;=60),(AF57*AN57-AK57),0)),0),0)</f>
        <v>0</v>
      </c>
      <c r="AG58" s="123">
        <f t="shared" si="21"/>
        <v>0</v>
      </c>
      <c r="AH58" s="123">
        <f>IF(A58&lt;&gt;"",IF(AND('ورود اطلاعات'!$D$21="بیمه گذار",18&lt;=E58,E58&lt;=60),(AH57*AN57-AJ57),IF(AND('ورود اطلاعات'!$D$21="بیمه شده اصلی",18&lt;=B58,B58&lt;=60),(AH57*AN57-AJ57),0)),0)</f>
        <v>0</v>
      </c>
      <c r="AI58" s="123">
        <f t="shared" si="22"/>
        <v>0</v>
      </c>
      <c r="AJ58" s="123">
        <f>IFERROR(IF(A58&lt;&gt;"",IF('life table -مفروضات و نرخ ها'!$O$6="دارد",IF('life table -مفروضات و نرخ ها'!$O$11=0,IF(AND('life table -مفروضات و نرخ ها'!$K$5="خیر",'ورود اطلاعات'!$D$21="بیمه گذار"),(G59+AZ59+BA59+BB59+BC59+BD59+BE59+BF59+BG59+BH59+BI59+BP59+BQ59+BR59),IF(AND('life table -مفروضات و نرخ ها'!$K$5="خیر",'ورود اطلاعات'!$D$21="بیمه شده اصلی"),(G59+CB59+CC59),0)),0),0),0),0)</f>
        <v>0</v>
      </c>
      <c r="AK58" s="123">
        <f>IF(A58&lt;&gt;"",IF('life table -مفروضات و نرخ ها'!$O$6="دارد",IF('ورود اطلاعات'!$B$9=1,IF('ورود اطلاعات'!$B$11="خیر",G59,0),0),0),0)</f>
        <v>0</v>
      </c>
      <c r="AL58" s="123">
        <f>IF(A58&lt;&gt;"",IF('life table -مفروضات و نرخ ها'!$O$6="دارد",IF('life table -مفروضات و نرخ ها'!$O$11=1,IF('life table -مفروضات و نرخ ها'!$K$5="بلی",G59,0),0),0),0)</f>
        <v>0</v>
      </c>
      <c r="AM58" s="123" t="str">
        <f>IFERROR(IF(A58&lt;&gt;"",IF('life table -مفروضات و نرخ ها'!$O$6="دارد",IF('life table -مفروضات و نرخ ها'!$O$11=0,IF('life table -مفروضات و نرخ ها'!$K$5="بلی",(G59+CB59+CC59),0),0),0),""),0)</f>
        <v/>
      </c>
      <c r="AN58" s="124" t="str">
        <f t="shared" si="16"/>
        <v/>
      </c>
      <c r="AO58" s="124" t="str">
        <f t="shared" si="17"/>
        <v/>
      </c>
      <c r="AP58" s="124" t="str">
        <f>IF(A58&lt;&gt;"",PRODUCT($AO$4:AO58),"")</f>
        <v/>
      </c>
      <c r="AQ58" s="123">
        <f>کارمزد!N58</f>
        <v>0</v>
      </c>
      <c r="AR58" s="123">
        <f>IF(A58&lt;6,('life table -مفروضات و نرخ ها'!$Q$4/5)*$S$4,0)</f>
        <v>0</v>
      </c>
      <c r="AS58" s="123" t="str">
        <f>IFERROR(IF(A58&lt;&gt;"",'life table -مفروضات و نرخ ها'!$Q$6*H58,""),"")</f>
        <v/>
      </c>
      <c r="AT58" s="123" t="str">
        <f>IF(A58&lt;&gt;"",'life table -مفروضات و نرخ ها'!$Q$7*H58,"")</f>
        <v/>
      </c>
      <c r="AU58" s="123">
        <f t="shared" si="18"/>
        <v>0</v>
      </c>
      <c r="AV58" s="125">
        <f>IF(A58&lt;&gt;"",(('life table -مفروضات و نرخ ها'!$M$5*(((AN58)^(1/'life table -مفروضات و نرخ ها'!$M$5))-1))/((1-AO58)*((AN58)^(1/'life table -مفروضات و نرخ ها'!$M$5)))-1),0)</f>
        <v>0</v>
      </c>
      <c r="AW58" s="123" t="str">
        <f>IF(A58&lt;&gt;"",N58*'life table -مفروضات و نرخ ها'!$O$4,"")</f>
        <v/>
      </c>
      <c r="AX58" s="123" t="str">
        <f>IF(A58&lt;&gt;"",O58*'life table -مفروضات و نرخ ها'!$U$3,"")</f>
        <v/>
      </c>
      <c r="AY58" s="123" t="str">
        <f>IF(A58&lt;&gt;"",P58*'life table -مفروضات و نرخ ها'!$U$4,"")</f>
        <v/>
      </c>
      <c r="AZ58" s="123" t="str">
        <f>IFERROR(IF(A58&lt;&gt;"",IF('life table -مفروضات و نرخ ها'!$O$8=1,('life table -مفروضات و نرخ ها'!$Y$3*T58),IF('life table -مفروضات و نرخ ها'!$O$8=2,('life table -مفروضات و نرخ ها'!$Y$4*T58),IF('life table -مفروضات و نرخ ها'!$O$8=3,('life table -مفروضات و نرخ ها'!$Y$5*T58),IF('life table -مفروضات و نرخ ها'!$O$8=4,('life table -مفروضات و نرخ ها'!$Y$6*T58),('life table -مفروضات و نرخ ها'!$Y$7*T58))))),""),"")</f>
        <v/>
      </c>
      <c r="BA58" s="123" t="str">
        <f>IFERROR(IF(A58&lt;&gt;"",IF('life table -مفروضات و نرخ ها'!$S$10=1,('life table -مفروضات و نرخ ها'!$Y$3*U58),IF('life table -مفروضات و نرخ ها'!$S$10=2,('life table -مفروضات و نرخ ها'!$Y$4*U58),IF('life table -مفروضات و نرخ ها'!$S$10=3,('life table -مفروضات و نرخ ها'!$Y$5*U58),IF('life table -مفروضات و نرخ ها'!$S$10=4,('life table -مفروضات و نرخ ها'!$Y$6*U58),('life table -مفروضات و نرخ ها'!$Y$7*U58))))),""),"")</f>
        <v/>
      </c>
      <c r="BB58" s="123" t="str">
        <f>IFERROR(IF(A58&lt;&gt;"",IF('life table -مفروضات و نرخ ها'!$S$11=1,('life table -مفروضات و نرخ ها'!$Y$3*V58),IF('life table -مفروضات و نرخ ها'!$S$11=2,('life table -مفروضات و نرخ ها'!$Y$4*V58),IF('life table -مفروضات و نرخ ها'!$S$11=3,('life table -مفروضات و نرخ ها'!$Y$5*V58),IF('life table -مفروضات و نرخ ها'!$S$11=4,('life table -مفروضات و نرخ ها'!$Y$6*V58),('life table -مفروضات و نرخ ها'!$Y$7*V58))))),""),"")</f>
        <v/>
      </c>
      <c r="BC58" s="123" t="str">
        <f>IFERROR(IF(A58&lt;&gt;"",IF('life table -مفروضات و نرخ ها'!$O$8=1,('life table -مفروضات و نرخ ها'!$Z$3*W58),IF('life table -مفروضات و نرخ ها'!$O$8=2,('life table -مفروضات و نرخ ها'!$Z$4*W58),IF('life table -مفروضات و نرخ ها'!$O$8=3,('life table -مفروضات و نرخ ها'!$Z$5*W58),IF('life table -مفروضات و نرخ ها'!$O$8=4,('life table -مفروضات و نرخ ها'!$Z$6*W58),('life table -مفروضات و نرخ ها'!$Z$7*W58))))),""),"")</f>
        <v/>
      </c>
      <c r="BD58" s="123" t="str">
        <f>IFERROR(IF(A58&lt;&gt;"",IF('life table -مفروضات و نرخ ها'!$S$10=1,('life table -مفروضات و نرخ ها'!$Z$3*X58),IF('life table -مفروضات و نرخ ها'!$S$10=2,('life table -مفروضات و نرخ ها'!$Z$4*X58),IF('life table -مفروضات و نرخ ها'!$S$10=3,('life table -مفروضات و نرخ ها'!$Z$5*X58),IF('life table -مفروضات و نرخ ها'!$S$10=4,('life table -مفروضات و نرخ ها'!$Z$6*X58),('life table -مفروضات و نرخ ها'!$Z$7*X58))))),""),"")</f>
        <v/>
      </c>
      <c r="BE58" s="123" t="str">
        <f>IFERROR(IF(A58&lt;&gt;"",IF('life table -مفروضات و نرخ ها'!$S$11=1,('life table -مفروضات و نرخ ها'!$Z$3*Y58),IF('life table -مفروضات و نرخ ها'!$S$11=2,('life table -مفروضات و نرخ ها'!$Z$4*Y58),IF('life table -مفروضات و نرخ ها'!$S$11=3,('life table -مفروضات و نرخ ها'!$Z$5*Y58),IF('life table -مفروضات و نرخ ها'!$S$11=4,('life table -مفروضات و نرخ ها'!$Z$6*Y58),('life table -مفروضات و نرخ ها'!$Z$7*Y58))))),""),"")</f>
        <v/>
      </c>
      <c r="BF58" s="123" t="str">
        <f>IFERROR(IF(A58&lt;&gt;"",IF('life table -مفروضات و نرخ ها'!$O$8=1,('life table -مفروضات و نرخ ها'!$AA$3*Z58),IF('life table -مفروضات و نرخ ها'!$O$8=2,('life table -مفروضات و نرخ ها'!$AA$4*Z58),IF('life table -مفروضات و نرخ ها'!$O$8=3,('life table -مفروضات و نرخ ها'!$AA$5*Z58),IF('life table -مفروضات و نرخ ها'!$O$8=4,('life table -مفروضات و نرخ ها'!$AA$6*Z58),('life table -مفروضات و نرخ ها'!$AA$7*Z58))))),""),"")</f>
        <v/>
      </c>
      <c r="BG58" s="123" t="str">
        <f>IFERROR(IF(A58&lt;&gt;"",IF('life table -مفروضات و نرخ ها'!$S$10=1,('life table -مفروضات و نرخ ها'!$AA$3*AA58),IF('life table -مفروضات و نرخ ها'!$S$10=2,('life table -مفروضات و نرخ ها'!$AA$4*AA58),IF('life table -مفروضات و نرخ ها'!$S$10=3,('life table -مفروضات و نرخ ها'!$AA$5*AA58),IF('life table -مفروضات و نرخ ها'!$S$10=4,('life table -مفروضات و نرخ ها'!$AA$6*AA58),('life table -مفروضات و نرخ ها'!$AA$7*AA58))))),""),"")</f>
        <v/>
      </c>
      <c r="BH58" s="123" t="str">
        <f>IFERROR(IF(B58&lt;&gt;"",IF('life table -مفروضات و نرخ ها'!$S$11=1,('life table -مفروضات و نرخ ها'!$AA$3*AB58),IF('life table -مفروضات و نرخ ها'!$S$11=2,('life table -مفروضات و نرخ ها'!$AA$4*AB58),IF('life table -مفروضات و نرخ ها'!$S$11=3,('life table -مفروضات و نرخ ها'!$AA$5*AB58),IF('life table -مفروضات و نرخ ها'!$S$11=4,('life table -مفروضات و نرخ ها'!$AA$6*AB58),('life table -مفروضات و نرخ ها'!$AA$7*AB58))))),""),"")</f>
        <v/>
      </c>
      <c r="BI58" s="123" t="str">
        <f>IF(A58&lt;&gt;"",(T58*'life table -مفروضات و نرخ ها'!$Y$3+W58*'life table -مفروضات و نرخ ها'!$Z$3+Z58*'life table -مفروضات و نرخ ها'!$AA$3)*'ورود اطلاعات'!$D$22+(U58*'life table -مفروضات و نرخ ها'!$Y$3+X58*'life table -مفروضات و نرخ ها'!$Z$3+AA58*'life table -مفروضات و نرخ ها'!$AA$3)*'ورود اطلاعات'!$F$17+(V58*'life table -مفروضات و نرخ ها'!$Y$3+Y58*'life table -مفروضات و نرخ ها'!$Z$3+AB58*'life table -مفروضات و نرخ ها'!$AA$3)*('ورود اطلاعات'!$H$17),"")</f>
        <v/>
      </c>
      <c r="BJ58" s="123">
        <f>IFERROR(IF($B$4+A58='ورود اطلاعات'!$B$8+محاسبات!$B$4,0,IF('ورود اطلاعات'!$B$11="بلی",IF(AND(B58&lt;18,B58&gt;60),0,IF(AND('ورود اطلاعات'!$D$20="دارد",'ورود اطلاعات'!$B$9=0),(G58+AZ58+BA58+BB58+BC58+BD58+BE58+BF58+BG58+BH58+BP58+BQ58+BR58+BI58)/K58)*VLOOKUP(B58,'life table -مفروضات و نرخ ها'!AF:AG,2,0))*(1+'ورود اطلاعات'!$D$22+'ورود اطلاعات'!$D$5),0)),0)</f>
        <v>0</v>
      </c>
      <c r="BK58" s="123">
        <f>IFERROR(IF($B$4+A58='ورود اطلاعات'!$B$8+محاسبات!$B$4,0,IF('ورود اطلاعات'!$B$11="بلی",IF(AND(B58&lt;18,B58&gt;60),0,IF(AND('ورود اطلاعات'!$D$20="دارد",'ورود اطلاعات'!$B$9=1),(G58)/K58)*VLOOKUP(B58,'life table -مفروضات و نرخ ها'!AF:AG,2,0))*(1+'ورود اطلاعات'!$D$22+'ورود اطلاعات'!$D$5),0)),0)</f>
        <v>0</v>
      </c>
      <c r="BL58" s="123">
        <f>IFERROR(IF($E$4+A58='ورود اطلاعات'!$B$8+محاسبات!$E$4,0,IF('ورود اطلاعات'!$B$9=0,IF('ورود اطلاعات'!$B$11="خیر",IF('ورود اطلاعات'!$D$20="دارد",IF('ورود اطلاعات'!$D$21="بیمه گذار",IF(AND(E58&lt;18,E58&gt;60),0,(((G58+AZ58+BA58+BB58+BC58+BD58+BE58+BF58+BG58+BH58+BP58+BQ58+BR58+BI58)/K58)*VLOOKUP(E58,'life table -مفروضات و نرخ ها'!AF:AG,2,0)*(1+'ورود اطلاعات'!$D$24+'ورود اطلاعات'!$D$23))),0),0),0),0)),0)</f>
        <v>0</v>
      </c>
      <c r="BM58" s="123">
        <f>IFERROR(IF($B$4+A58='ورود اطلاعات'!$B$8+$B$4,0,IF('ورود اطلاعات'!$B$9=0,IF('ورود اطلاعات'!$B$11="خیر",IF('ورود اطلاعات'!$D$20="دارد",IF('ورود اطلاعات'!$D$21="بیمه شده اصلی",IF(AND(B58&lt;18,B58&gt;60),0,(((G58+AZ58+BA58+BB58+BC58+BD58+BE58+BF58+BG58+BH58+BP58+BQ58+BR58+BI58)/K58)*VLOOKUP(B58,'life table -مفروضات و نرخ ها'!AF:AG,2,0)*(1+'ورود اطلاعات'!$D$22+'ورود اطلاعات'!$D$5))),0),0),0),0)),0)</f>
        <v>0</v>
      </c>
      <c r="BN58" s="123">
        <f>IFERROR(IF($E$4+A58='ورود اطلاعات'!$B$8+$E$4,0,IF('ورود اطلاعات'!$B$9=1,IF('ورود اطلاعات'!$B$11="خیر",IF('ورود اطلاعات'!$D$20="دارد",IF('ورود اطلاعات'!$D$21="بیمه گذار",IF(AND(E58&lt;18,E58&gt;60),0,((G58/K58)*VLOOKUP(E58,'life table -مفروضات و نرخ ها'!AF:AG,2,0)*(1+'ورود اطلاعات'!$D$24+'ورود اطلاعات'!$D$23))),0),0),0))),0)</f>
        <v>0</v>
      </c>
      <c r="BO58" s="123">
        <f>IFERROR(IF($B$4+A58='ورود اطلاعات'!$B$8+$B$4,0,IF('ورود اطلاعات'!$B$9=1,IF('ورود اطلاعات'!$B$11="خیر",IF('ورود اطلاعات'!$D$20="دارد",IF('ورود اطلاعات'!$D$21="بیمه شده اصلی",IF(AND(B58&lt;18,B58&gt;60),0,((G58/K58)*VLOOKUP(B58,'life table -مفروضات و نرخ ها'!AF:AG,2,0)*(1+'ورود اطلاعات'!$D$22+'ورود اطلاعات'!$D$5))),0),0),0),0)),0)</f>
        <v>0</v>
      </c>
      <c r="BP58" s="123">
        <f>IFERROR(IF('ورود اطلاعات'!$D$16=5,(VLOOKUP(محاسبات!B58,'life table -مفروضات و نرخ ها'!AC:AD,2,0)*محاسبات!AC58)/1000000,(VLOOKUP(محاسبات!B58,'life table -مفروضات و نرخ ها'!AC:AE,3,0)*محاسبات!AC58)/1000000)*(1+'ورود اطلاعات'!$D$5),0)</f>
        <v>0</v>
      </c>
      <c r="BQ58" s="123">
        <f>IFERROR(IF('ورود اطلاعات'!$F$16=5,(VLOOKUP(C58,'life table -مفروضات و نرخ ها'!AC:AD,2,0)*AD58)/1000000,(VLOOKUP(C58,'life table -مفروضات و نرخ ها'!AC:AE,3,0)*محاسبات!AD58)/1000000)*(1+'ورود اطلاعات'!$F$5),0)</f>
        <v>0</v>
      </c>
      <c r="BR58" s="123">
        <f>IFERROR(IF('ورود اطلاعات'!$H$16=5,(VLOOKUP(D58,'life table -مفروضات و نرخ ها'!AC:AD,2,0)*AE58)/1000000,(VLOOKUP(D58,'life table -مفروضات و نرخ ها'!AC:AE,3,0)*AE58)/1000000)*(1+'ورود اطلاعات'!$H$5),0)</f>
        <v>0</v>
      </c>
      <c r="BS58" s="123" t="b">
        <f>IF(A58&lt;&gt;"",IF('ورود اطلاعات'!$B$9=1,IF('ورود اطلاعات'!$B$11="بلی",IF(AND(18&lt;=B58,B58&lt;=60),AG58*(VLOOKUP('life table -مفروضات و نرخ ها'!$O$3+A57,'life table -مفروضات و نرخ ها'!$A$3:$D$103,4,0))*(1+'ورود اطلاعات'!$D$5),0),0),0))</f>
        <v>0</v>
      </c>
      <c r="BT58" s="123" t="b">
        <f>IFERROR(IF(A58&lt;&gt;"",IF('ورود اطلاعات'!$B$9=1,IF('ورود اطلاعات'!$B$11="خیر",IF('ورود اطلاعات'!$D$21="بیمه شده اصلی",(محاسبات!AF58*VLOOKUP(محاسبات!B58,'life table -مفروضات و نرخ ها'!A:D,4,0)*(1+'ورود اطلاعات'!$D$5)),IF('ورود اطلاعات'!$D$21="بیمه گذار",(محاسبات!AF58*VLOOKUP(محاسبات!E58,'life table -مفروضات و نرخ ها'!A:D,4,0)*(1+'ورود اطلاعات'!$D$23)),0))))),0)</f>
        <v>0</v>
      </c>
      <c r="BU58" s="123" t="b">
        <f>IFERROR(IF(A58&lt;&gt;"",IF('ورود اطلاعات'!$B$9=0,IF('ورود اطلاعات'!$B$11="خیر",IF('ورود اطلاعات'!$D$21="بیمه شده اصلی",(محاسبات!AH58*VLOOKUP(محاسبات!B58,'life table -مفروضات و نرخ ها'!A:D,4,0)*(1+'ورود اطلاعات'!$D$5)),IF('ورود اطلاعات'!$D$21="بیمه گذار",(محاسبات!AH58*VLOOKUP(محاسبات!E58,'life table -مفروضات و نرخ ها'!A:D,4,0)*(1+'ورود اطلاعات'!$D$23)),0))))),0)</f>
        <v>0</v>
      </c>
      <c r="BV58" s="123" t="b">
        <f>IF(A58&lt;&gt;"",IF('ورود اطلاعات'!$B$9=0,IF('ورود اطلاعات'!$B$11="بلی",IF(AND(18&lt;=B58,B58&lt;=60),AI58*(VLOOKUP('life table -مفروضات و نرخ ها'!$O$3+A57,'life table -مفروضات و نرخ ها'!$A$3:$D$103,4,0))*(1+'ورود اطلاعات'!$D$5),0),0),0))</f>
        <v>0</v>
      </c>
      <c r="BW58" s="123" t="str">
        <f>IFERROR(IF(A58&lt;&gt;"",'life table -مفروضات و نرخ ها'!$Q$11*BK58,""),0)</f>
        <v/>
      </c>
      <c r="BX58" s="123" t="str">
        <f>IFERROR(IF(A58&lt;&gt;"",'life table -مفروضات و نرخ ها'!$Q$11*(BO58+BN58),""),0)</f>
        <v/>
      </c>
      <c r="BY58" s="123">
        <f>IFERROR(IF(A58&lt;&gt;"",BJ58*'life table -مفروضات و نرخ ها'!$Q$11,0),"")</f>
        <v>0</v>
      </c>
      <c r="BZ58" s="123">
        <f>IFERROR(IF(A58&lt;&gt;"",(BM58+BL58)*'life table -مفروضات و نرخ ها'!$Q$11,0),0)</f>
        <v>0</v>
      </c>
      <c r="CA58" s="123">
        <f>IF(A58&lt;&gt;"",AZ58+BC58+BF58+BJ58+BK58+BL58+BM58+BN58+BO58+BP58+BS58+BT58+BU58+BV58+BW58+BX58+BY58+BZ58+'ورود اطلاعات'!$D$22*(محاسبات!T58*'life table -مفروضات و نرخ ها'!$Y$3+محاسبات!W58*'life table -مفروضات و نرخ ها'!$Z$3+محاسبات!Z58*'life table -مفروضات و نرخ ها'!$AA$3),0)</f>
        <v>0</v>
      </c>
      <c r="CB58" s="123">
        <f>IF(A58&lt;&gt;"",BA58+BD58+BG58+BQ58+'ورود اطلاعات'!$F$17*(محاسبات!U58*'life table -مفروضات و نرخ ها'!$Y$3+محاسبات!X58*'life table -مفروضات و نرخ ها'!$Z$3+محاسبات!AA58*'life table -مفروضات و نرخ ها'!$AA$3),0)</f>
        <v>0</v>
      </c>
      <c r="CC58" s="123" t="str">
        <f>IF(A58&lt;&gt;"",BB58+BE58+BH58+BR58+'ورود اطلاعات'!$H$17*(محاسبات!V58*'life table -مفروضات و نرخ ها'!$Y$3+محاسبات!Y58*'life table -مفروضات و نرخ ها'!$Z$3+محاسبات!AB58*'life table -مفروضات و نرخ ها'!$AA$3),"")</f>
        <v/>
      </c>
      <c r="CD58" s="123" t="str">
        <f>IF(B58&lt;&gt;"",'life table -مفروضات و نرخ ها'!$Q$8*(N58+P58+O58+AQ58+AR58+AS58+AT58+AW58+AX58+AY58+AZ58+BA58+BL58+BN58+BO58+BB58+BC58+BD58+BE58+BF58+BG58+BH58+BP58+BQ58+BR58+BJ58+BK58+BM58+BS58+BT58+BU58+BV58+BW58+BX58+BY58+BZ58+AU58),"")</f>
        <v/>
      </c>
      <c r="CE58" s="123" t="str">
        <f>IF(B58&lt;&gt;"",'life table -مفروضات و نرخ ها'!$Q$9*(N58+P58+O58+AQ58+AR58+AS58+AT58+AW58+AX58+AY58+AZ58+BA58+BL58+BN58+BO58+BB58+BC58+BD58+BE58+BF58+BG58+BH58+BP58+BQ58+BR58+BJ58+BK58+BM58+BS58+BT58+BU58+BV58+BW58+BX58+BY58+BZ58+AU58),"")</f>
        <v/>
      </c>
      <c r="CF58" s="123" t="str">
        <f>IF(A58&lt;&gt;"",(CF57*(1+L58)+(I58/'life table -مفروضات و نرخ ها'!$M$5)*L58*((1+L58)^(1/'life table -مفروضات و نرخ ها'!$M$5))/(((1+L58)^(1/'life table -مفروضات و نرخ ها'!$M$5))-1)),"")</f>
        <v/>
      </c>
      <c r="CG58" s="123" t="str">
        <f t="shared" si="24"/>
        <v/>
      </c>
      <c r="CH58" s="123" t="str">
        <f t="shared" si="23"/>
        <v/>
      </c>
      <c r="CI58" s="123" t="str">
        <f t="shared" si="12"/>
        <v/>
      </c>
      <c r="CJ58" s="123" t="str">
        <f t="shared" si="19"/>
        <v/>
      </c>
      <c r="CK58" s="121">
        <f>'ورود اطلاعات'!$D$19*محاسبات!G57</f>
        <v>0</v>
      </c>
      <c r="CL58" s="126">
        <f t="shared" si="20"/>
        <v>0</v>
      </c>
      <c r="CM58" s="123" t="str">
        <f>IF(A58&lt;&gt;"",(CM57*(1+$CO$1)+(I58/'life table -مفروضات و نرخ ها'!$M$5)*$CO$1*((1+$CO$1)^(1/'life table -مفروضات و نرخ ها'!$M$5))/(((1+$CO$1)^(1/'life table -مفروضات و نرخ ها'!$M$5))-1)),"")</f>
        <v/>
      </c>
      <c r="CN58" s="123" t="str">
        <f t="shared" si="9"/>
        <v/>
      </c>
    </row>
    <row r="59" spans="1:92" ht="19.5" x14ac:dyDescent="0.25">
      <c r="A59" s="95" t="str">
        <f t="shared" si="10"/>
        <v/>
      </c>
      <c r="B59" s="122" t="str">
        <f>IFERROR(IF(A58+$B$4&gt;81,"",IF($B$4+'life table -مفروضات و نرخ ها'!A58&lt;$B$4+'life table -مفروضات و نرخ ها'!$I$5,$B$4+'life table -مفروضات و نرخ ها'!A58,"")),"")</f>
        <v/>
      </c>
      <c r="C59" s="122" t="str">
        <f>IFERROR(IF(B59&lt;&gt;"",IF(A58+$C$4&gt;81,"",IF($C$4+'life table -مفروضات و نرخ ها'!A58&lt;$C$4+'life table -مفروضات و نرخ ها'!$I$5,$C$4+'life table -مفروضات و نرخ ها'!A58,"")),""),"")</f>
        <v/>
      </c>
      <c r="D59" s="122" t="str">
        <f>IFERROR(IF(B59&lt;&gt;"",IF(A58+$D$4&gt;81,"",IF($D$4+'life table -مفروضات و نرخ ها'!A58&lt;$D$4+'life table -مفروضات و نرخ ها'!$I$5,$D$4+'life table -مفروضات و نرخ ها'!A58,"")),""),"")</f>
        <v/>
      </c>
      <c r="E59" s="122" t="str">
        <f>IF(B59&lt;&gt;"",IF('life table -مفروضات و نرخ ها'!$K$4&lt;&gt; 0,IF($E$4+'life table -مفروضات و نرخ ها'!A58&lt;$E$4+'life table -مفروضات و نرخ ها'!$I$5,$E$4+'life table -مفروضات و نرخ ها'!A58,"")),"")</f>
        <v/>
      </c>
      <c r="G59" s="123">
        <f>IF(A59&lt;&gt;"",IF('life table -مفروضات و نرخ ها'!$I$7&lt;&gt; "يكجا",G58*(1+'life table -مفروضات و نرخ ها'!$I$4),0),0)</f>
        <v>0</v>
      </c>
      <c r="H59" s="123">
        <f>IFERROR(IF(A59&lt;&gt;"",IF('life table -مفروضات و نرخ ها'!$O$11=1,(G59/K59)-(CA59+CB59+CC59),(G59/K59)),0),0)</f>
        <v>0</v>
      </c>
      <c r="I59" s="123" t="str">
        <f t="shared" si="15"/>
        <v/>
      </c>
      <c r="J59" s="123" t="str">
        <f>IF(A59&lt;&gt;"",IF(A59=1,'life table -مفروضات و نرخ ها'!$M$6,0),"")</f>
        <v/>
      </c>
      <c r="K59" s="124">
        <v>1</v>
      </c>
      <c r="L59" s="124" t="str">
        <f t="shared" si="25"/>
        <v/>
      </c>
      <c r="M59" s="124">
        <f t="shared" si="6"/>
        <v>0.28649999999999998</v>
      </c>
      <c r="N59" s="123">
        <f>IF(B59&lt;&gt;"",S59*(VLOOKUP('life table -مفروضات و نرخ ها'!$O$3+A58,'life table -مفروضات و نرخ ها'!$A$3:$D$103,4)*(1/(1+L59)^0.5)),0)</f>
        <v>0</v>
      </c>
      <c r="O59" s="123">
        <f>IFERROR(IF(C59&lt;&gt;"",R59*(VLOOKUP('life table -مفروضات و نرخ ها'!$S$3+A58,'life table -مفروضات و نرخ ها'!$A$3:$D$103,4)*(1/(1+L59)^0.5)),0),"")</f>
        <v>0</v>
      </c>
      <c r="P59" s="123">
        <f>IFERROR(IF(D59&lt;&gt;"",Q59*(VLOOKUP('life table -مفروضات و نرخ ها'!$S$4+A58,'life table -مفروضات و نرخ ها'!$A$3:$D$103,4)*(1/(1+L59)^0.5)),0),"")</f>
        <v>0</v>
      </c>
      <c r="Q59" s="123">
        <f>IF(D59&lt;&gt;"",IF((Q58*(1+'life table -مفروضات و نرخ ها'!$M$4))&gt;='life table -مفروضات و نرخ ها'!$I$10,'life table -مفروضات و نرخ ها'!$I$10,(Q58*(1+'life table -مفروضات و نرخ ها'!$M$4))),0)</f>
        <v>0</v>
      </c>
      <c r="R59" s="123">
        <f>IF(C59&lt;&gt;"",IF((R58*(1+'life table -مفروضات و نرخ ها'!$M$4))&gt;='life table -مفروضات و نرخ ها'!$I$10,'life table -مفروضات و نرخ ها'!$I$10,(R58*(1+'life table -مفروضات و نرخ ها'!$M$4))),0)</f>
        <v>0</v>
      </c>
      <c r="S59" s="123">
        <f>IF(A59&lt;&gt;"",IF((S58*(1+'life table -مفروضات و نرخ ها'!$M$4))&gt;='life table -مفروضات و نرخ ها'!$I$10,'life table -مفروضات و نرخ ها'!$I$10,(S58*(1+'life table -مفروضات و نرخ ها'!$M$4))),0)</f>
        <v>0</v>
      </c>
      <c r="T59" s="123">
        <f>IF(A59&lt;&gt;"",IF(S59*'ورود اطلاعات'!$D$7&lt;='life table -مفروضات و نرخ ها'!$M$10,S59*'ورود اطلاعات'!$D$7,'life table -مفروضات و نرخ ها'!$M$10),0)</f>
        <v>0</v>
      </c>
      <c r="U59" s="123">
        <f>IF(A59&lt;&gt;"",IF(R59*'ورود اطلاعات'!$F$7&lt;='life table -مفروضات و نرخ ها'!$M$10,R59*'ورود اطلاعات'!$F$7,'life table -مفروضات و نرخ ها'!$M$10),0)</f>
        <v>0</v>
      </c>
      <c r="V59" s="123">
        <f>IF(A59&lt;&gt;"",IF(Q59*'ورود اطلاعات'!$H$7&lt;='life table -مفروضات و نرخ ها'!$M$10,Q59*'ورود اطلاعات'!$H$7,'life table -مفروضات و نرخ ها'!$M$10),0)</f>
        <v>0</v>
      </c>
      <c r="W59" s="123" t="str">
        <f>IF(A59&lt;&gt;"",IF(W58*(1+'life table -مفروضات و نرخ ها'!$M$4)&lt;'life table -مفروضات و نرخ ها'!$I$11,W58*(1+'life table -مفروضات و نرخ ها'!$M$4),'life table -مفروضات و نرخ ها'!$I$11),"")</f>
        <v/>
      </c>
      <c r="X59" s="123">
        <f>IF(C59&lt;&gt;"",IF(X58*(1+'life table -مفروضات و نرخ ها'!$M$4)&lt;'life table -مفروضات و نرخ ها'!$I$11,X58*(1+'life table -مفروضات و نرخ ها'!$M$4),'life table -مفروضات و نرخ ها'!$I$11),0)</f>
        <v>0</v>
      </c>
      <c r="Y59" s="123">
        <f>IF(D59&lt;&gt;"",IF(Y58*(1+'life table -مفروضات و نرخ ها'!$M$4)&lt;'life table -مفروضات و نرخ ها'!$I$11,Y58*(1+'life table -مفروضات و نرخ ها'!$M$4),'life table -مفروضات و نرخ ها'!$I$11),0)</f>
        <v>0</v>
      </c>
      <c r="Z59" s="123">
        <f>IF(A59&lt;&gt;"",IF(Z58*(1+'life table -مفروضات و نرخ ها'!$M$4)&lt;'life table -مفروضات و نرخ ها'!$M$11,Z58*(1+'life table -مفروضات و نرخ ها'!$M$4),'life table -مفروضات و نرخ ها'!$M$11),0)</f>
        <v>0</v>
      </c>
      <c r="AA59" s="123">
        <f>IF(C59&lt;&gt;"",IF(AA58*(1+'life table -مفروضات و نرخ ها'!$M$4)&lt;'life table -مفروضات و نرخ ها'!$M$11,AA58*(1+'life table -مفروضات و نرخ ها'!$M$4),'life table -مفروضات و نرخ ها'!$M$11),0)</f>
        <v>0</v>
      </c>
      <c r="AB59" s="123">
        <f>IF(D59&lt;&gt;"",IF(AB58*(1+'life table -مفروضات و نرخ ها'!$M$4)&lt;'life table -مفروضات و نرخ ها'!$M$11,AB58*(1+'life table -مفروضات و نرخ ها'!$M$4),'life table -مفروضات و نرخ ها'!$M$11),0)</f>
        <v>0</v>
      </c>
      <c r="AC59" s="123">
        <f>IF(B59&gt;60,0,IF('ورود اطلاعات'!$D$14="ندارد",0,MIN(S59*'ورود اطلاعات'!$D$14,'life table -مفروضات و نرخ ها'!$O$10)))</f>
        <v>0</v>
      </c>
      <c r="AD59" s="123">
        <f>IF(C59&gt;60,0,IF('ورود اطلاعات'!$F$14="ندارد",0,MIN(R59*'ورود اطلاعات'!$F$14,'life table -مفروضات و نرخ ها'!$O$10)))</f>
        <v>0</v>
      </c>
      <c r="AE59" s="123">
        <f>IF(D59&gt;60,0,IF('ورود اطلاعات'!$H$14="ندارد",0,MIN(Q59*'ورود اطلاعات'!$H$14,'life table -مفروضات و نرخ ها'!$O$10)))</f>
        <v>0</v>
      </c>
      <c r="AF59" s="123">
        <f>IFERROR(IF(A59&lt;&gt;"",IF(AND('ورود اطلاعات'!$D$21="بیمه گذار",18&lt;=E59,E59&lt;=60),(AF58*AN58-AK58),IF(AND('ورود اطلاعات'!$D$21="بیمه شده اصلی",18&lt;=B59,B59&lt;=60),(AF58*AN58-AK58),0)),0),0)</f>
        <v>0</v>
      </c>
      <c r="AG59" s="123">
        <f t="shared" si="21"/>
        <v>0</v>
      </c>
      <c r="AH59" s="123">
        <f>IF(A59&lt;&gt;"",IF(AND('ورود اطلاعات'!$D$21="بیمه گذار",18&lt;=E59,E59&lt;=60),(AH58*AN58-AJ58),IF(AND('ورود اطلاعات'!$D$21="بیمه شده اصلی",18&lt;=B59,B59&lt;=60),(AH58*AN58-AJ58),0)),0)</f>
        <v>0</v>
      </c>
      <c r="AI59" s="123">
        <f t="shared" si="22"/>
        <v>0</v>
      </c>
      <c r="AJ59" s="123">
        <f>IFERROR(IF(A59&lt;&gt;"",IF('life table -مفروضات و نرخ ها'!$O$6="دارد",IF('life table -مفروضات و نرخ ها'!$O$11=0,IF(AND('life table -مفروضات و نرخ ها'!$K$5="خیر",'ورود اطلاعات'!$D$21="بیمه گذار"),(G60+AZ60+BA60+BB60+BC60+BD60+BE60+BF60+BG60+BH60+BI60+BP60+BQ60+BR60),IF(AND('life table -مفروضات و نرخ ها'!$K$5="خیر",'ورود اطلاعات'!$D$21="بیمه شده اصلی"),(G60+CB60+CC60),0)),0),0),0),0)</f>
        <v>0</v>
      </c>
      <c r="AK59" s="123">
        <f>IF(A59&lt;&gt;"",IF('life table -مفروضات و نرخ ها'!$O$6="دارد",IF('ورود اطلاعات'!$B$9=1,IF('ورود اطلاعات'!$B$11="خیر",G60,0),0),0),0)</f>
        <v>0</v>
      </c>
      <c r="AL59" s="123">
        <f>IF(A59&lt;&gt;"",IF('life table -مفروضات و نرخ ها'!$O$6="دارد",IF('life table -مفروضات و نرخ ها'!$O$11=1,IF('life table -مفروضات و نرخ ها'!$K$5="بلی",G60,0),0),0),0)</f>
        <v>0</v>
      </c>
      <c r="AM59" s="123" t="str">
        <f>IFERROR(IF(A59&lt;&gt;"",IF('life table -مفروضات و نرخ ها'!$O$6="دارد",IF('life table -مفروضات و نرخ ها'!$O$11=0,IF('life table -مفروضات و نرخ ها'!$K$5="بلی",(G60+CB60+CC60),0),0),0),""),0)</f>
        <v/>
      </c>
      <c r="AN59" s="124" t="str">
        <f t="shared" si="16"/>
        <v/>
      </c>
      <c r="AO59" s="124" t="str">
        <f t="shared" si="17"/>
        <v/>
      </c>
      <c r="AP59" s="124" t="str">
        <f>IF(A59&lt;&gt;"",PRODUCT($AO$4:AO59),"")</f>
        <v/>
      </c>
      <c r="AQ59" s="123">
        <f>کارمزد!N59</f>
        <v>0</v>
      </c>
      <c r="AR59" s="123">
        <f>IF(A59&lt;6,('life table -مفروضات و نرخ ها'!$Q$4/5)*$S$4,0)</f>
        <v>0</v>
      </c>
      <c r="AS59" s="123" t="str">
        <f>IFERROR(IF(A59&lt;&gt;"",'life table -مفروضات و نرخ ها'!$Q$6*H59,""),"")</f>
        <v/>
      </c>
      <c r="AT59" s="123" t="str">
        <f>IF(A59&lt;&gt;"",'life table -مفروضات و نرخ ها'!$Q$7*H59,"")</f>
        <v/>
      </c>
      <c r="AU59" s="123">
        <f t="shared" si="18"/>
        <v>0</v>
      </c>
      <c r="AV59" s="125">
        <f>IF(A59&lt;&gt;"",(('life table -مفروضات و نرخ ها'!$M$5*(((AN59)^(1/'life table -مفروضات و نرخ ها'!$M$5))-1))/((1-AO59)*((AN59)^(1/'life table -مفروضات و نرخ ها'!$M$5)))-1),0)</f>
        <v>0</v>
      </c>
      <c r="AW59" s="123" t="str">
        <f>IF(A59&lt;&gt;"",N59*'life table -مفروضات و نرخ ها'!$O$4,"")</f>
        <v/>
      </c>
      <c r="AX59" s="123" t="str">
        <f>IF(A59&lt;&gt;"",O59*'life table -مفروضات و نرخ ها'!$U$3,"")</f>
        <v/>
      </c>
      <c r="AY59" s="123" t="str">
        <f>IF(A59&lt;&gt;"",P59*'life table -مفروضات و نرخ ها'!$U$4,"")</f>
        <v/>
      </c>
      <c r="AZ59" s="123" t="str">
        <f>IFERROR(IF(A59&lt;&gt;"",IF('life table -مفروضات و نرخ ها'!$O$8=1,('life table -مفروضات و نرخ ها'!$Y$3*T59),IF('life table -مفروضات و نرخ ها'!$O$8=2,('life table -مفروضات و نرخ ها'!$Y$4*T59),IF('life table -مفروضات و نرخ ها'!$O$8=3,('life table -مفروضات و نرخ ها'!$Y$5*T59),IF('life table -مفروضات و نرخ ها'!$O$8=4,('life table -مفروضات و نرخ ها'!$Y$6*T59),('life table -مفروضات و نرخ ها'!$Y$7*T59))))),""),"")</f>
        <v/>
      </c>
      <c r="BA59" s="123" t="str">
        <f>IFERROR(IF(A59&lt;&gt;"",IF('life table -مفروضات و نرخ ها'!$S$10=1,('life table -مفروضات و نرخ ها'!$Y$3*U59),IF('life table -مفروضات و نرخ ها'!$S$10=2,('life table -مفروضات و نرخ ها'!$Y$4*U59),IF('life table -مفروضات و نرخ ها'!$S$10=3,('life table -مفروضات و نرخ ها'!$Y$5*U59),IF('life table -مفروضات و نرخ ها'!$S$10=4,('life table -مفروضات و نرخ ها'!$Y$6*U59),('life table -مفروضات و نرخ ها'!$Y$7*U59))))),""),"")</f>
        <v/>
      </c>
      <c r="BB59" s="123" t="str">
        <f>IFERROR(IF(A59&lt;&gt;"",IF('life table -مفروضات و نرخ ها'!$S$11=1,('life table -مفروضات و نرخ ها'!$Y$3*V59),IF('life table -مفروضات و نرخ ها'!$S$11=2,('life table -مفروضات و نرخ ها'!$Y$4*V59),IF('life table -مفروضات و نرخ ها'!$S$11=3,('life table -مفروضات و نرخ ها'!$Y$5*V59),IF('life table -مفروضات و نرخ ها'!$S$11=4,('life table -مفروضات و نرخ ها'!$Y$6*V59),('life table -مفروضات و نرخ ها'!$Y$7*V59))))),""),"")</f>
        <v/>
      </c>
      <c r="BC59" s="123" t="str">
        <f>IFERROR(IF(A59&lt;&gt;"",IF('life table -مفروضات و نرخ ها'!$O$8=1,('life table -مفروضات و نرخ ها'!$Z$3*W59),IF('life table -مفروضات و نرخ ها'!$O$8=2,('life table -مفروضات و نرخ ها'!$Z$4*W59),IF('life table -مفروضات و نرخ ها'!$O$8=3,('life table -مفروضات و نرخ ها'!$Z$5*W59),IF('life table -مفروضات و نرخ ها'!$O$8=4,('life table -مفروضات و نرخ ها'!$Z$6*W59),('life table -مفروضات و نرخ ها'!$Z$7*W59))))),""),"")</f>
        <v/>
      </c>
      <c r="BD59" s="123" t="str">
        <f>IFERROR(IF(A59&lt;&gt;"",IF('life table -مفروضات و نرخ ها'!$S$10=1,('life table -مفروضات و نرخ ها'!$Z$3*X59),IF('life table -مفروضات و نرخ ها'!$S$10=2,('life table -مفروضات و نرخ ها'!$Z$4*X59),IF('life table -مفروضات و نرخ ها'!$S$10=3,('life table -مفروضات و نرخ ها'!$Z$5*X59),IF('life table -مفروضات و نرخ ها'!$S$10=4,('life table -مفروضات و نرخ ها'!$Z$6*X59),('life table -مفروضات و نرخ ها'!$Z$7*X59))))),""),"")</f>
        <v/>
      </c>
      <c r="BE59" s="123" t="str">
        <f>IFERROR(IF(A59&lt;&gt;"",IF('life table -مفروضات و نرخ ها'!$S$11=1,('life table -مفروضات و نرخ ها'!$Z$3*Y59),IF('life table -مفروضات و نرخ ها'!$S$11=2,('life table -مفروضات و نرخ ها'!$Z$4*Y59),IF('life table -مفروضات و نرخ ها'!$S$11=3,('life table -مفروضات و نرخ ها'!$Z$5*Y59),IF('life table -مفروضات و نرخ ها'!$S$11=4,('life table -مفروضات و نرخ ها'!$Z$6*Y59),('life table -مفروضات و نرخ ها'!$Z$7*Y59))))),""),"")</f>
        <v/>
      </c>
      <c r="BF59" s="123" t="str">
        <f>IFERROR(IF(A59&lt;&gt;"",IF('life table -مفروضات و نرخ ها'!$O$8=1,('life table -مفروضات و نرخ ها'!$AA$3*Z59),IF('life table -مفروضات و نرخ ها'!$O$8=2,('life table -مفروضات و نرخ ها'!$AA$4*Z59),IF('life table -مفروضات و نرخ ها'!$O$8=3,('life table -مفروضات و نرخ ها'!$AA$5*Z59),IF('life table -مفروضات و نرخ ها'!$O$8=4,('life table -مفروضات و نرخ ها'!$AA$6*Z59),('life table -مفروضات و نرخ ها'!$AA$7*Z59))))),""),"")</f>
        <v/>
      </c>
      <c r="BG59" s="123" t="str">
        <f>IFERROR(IF(A59&lt;&gt;"",IF('life table -مفروضات و نرخ ها'!$S$10=1,('life table -مفروضات و نرخ ها'!$AA$3*AA59),IF('life table -مفروضات و نرخ ها'!$S$10=2,('life table -مفروضات و نرخ ها'!$AA$4*AA59),IF('life table -مفروضات و نرخ ها'!$S$10=3,('life table -مفروضات و نرخ ها'!$AA$5*AA59),IF('life table -مفروضات و نرخ ها'!$S$10=4,('life table -مفروضات و نرخ ها'!$AA$6*AA59),('life table -مفروضات و نرخ ها'!$AA$7*AA59))))),""),"")</f>
        <v/>
      </c>
      <c r="BH59" s="123" t="str">
        <f>IFERROR(IF(B59&lt;&gt;"",IF('life table -مفروضات و نرخ ها'!$S$11=1,('life table -مفروضات و نرخ ها'!$AA$3*AB59),IF('life table -مفروضات و نرخ ها'!$S$11=2,('life table -مفروضات و نرخ ها'!$AA$4*AB59),IF('life table -مفروضات و نرخ ها'!$S$11=3,('life table -مفروضات و نرخ ها'!$AA$5*AB59),IF('life table -مفروضات و نرخ ها'!$S$11=4,('life table -مفروضات و نرخ ها'!$AA$6*AB59),('life table -مفروضات و نرخ ها'!$AA$7*AB59))))),""),"")</f>
        <v/>
      </c>
      <c r="BI59" s="123" t="str">
        <f>IF(A59&lt;&gt;"",(T59*'life table -مفروضات و نرخ ها'!$Y$3+W59*'life table -مفروضات و نرخ ها'!$Z$3+Z59*'life table -مفروضات و نرخ ها'!$AA$3)*'ورود اطلاعات'!$D$22+(U59*'life table -مفروضات و نرخ ها'!$Y$3+X59*'life table -مفروضات و نرخ ها'!$Z$3+AA59*'life table -مفروضات و نرخ ها'!$AA$3)*'ورود اطلاعات'!$F$17+(V59*'life table -مفروضات و نرخ ها'!$Y$3+Y59*'life table -مفروضات و نرخ ها'!$Z$3+AB59*'life table -مفروضات و نرخ ها'!$AA$3)*('ورود اطلاعات'!$H$17),"")</f>
        <v/>
      </c>
      <c r="BJ59" s="123">
        <f>IFERROR(IF($B$4+A59='ورود اطلاعات'!$B$8+محاسبات!$B$4,0,IF('ورود اطلاعات'!$B$11="بلی",IF(AND(B59&lt;18,B59&gt;60),0,IF(AND('ورود اطلاعات'!$D$20="دارد",'ورود اطلاعات'!$B$9=0),(G59+AZ59+BA59+BB59+BC59+BD59+BE59+BF59+BG59+BH59+BP59+BQ59+BR59+BI59)/K59)*VLOOKUP(B59,'life table -مفروضات و نرخ ها'!AF:AG,2,0))*(1+'ورود اطلاعات'!$D$22+'ورود اطلاعات'!$D$5),0)),0)</f>
        <v>0</v>
      </c>
      <c r="BK59" s="123">
        <f>IFERROR(IF($B$4+A59='ورود اطلاعات'!$B$8+محاسبات!$B$4,0,IF('ورود اطلاعات'!$B$11="بلی",IF(AND(B59&lt;18,B59&gt;60),0,IF(AND('ورود اطلاعات'!$D$20="دارد",'ورود اطلاعات'!$B$9=1),(G59)/K59)*VLOOKUP(B59,'life table -مفروضات و نرخ ها'!AF:AG,2,0))*(1+'ورود اطلاعات'!$D$22+'ورود اطلاعات'!$D$5),0)),0)</f>
        <v>0</v>
      </c>
      <c r="BL59" s="123">
        <f>IFERROR(IF($E$4+A59='ورود اطلاعات'!$B$8+محاسبات!$E$4,0,IF('ورود اطلاعات'!$B$9=0,IF('ورود اطلاعات'!$B$11="خیر",IF('ورود اطلاعات'!$D$20="دارد",IF('ورود اطلاعات'!$D$21="بیمه گذار",IF(AND(E59&lt;18,E59&gt;60),0,(((G59+AZ59+BA59+BB59+BC59+BD59+BE59+BF59+BG59+BH59+BP59+BQ59+BR59+BI59)/K59)*VLOOKUP(E59,'life table -مفروضات و نرخ ها'!AF:AG,2,0)*(1+'ورود اطلاعات'!$D$24+'ورود اطلاعات'!$D$23))),0),0),0),0)),0)</f>
        <v>0</v>
      </c>
      <c r="BM59" s="123">
        <f>IFERROR(IF($B$4+A59='ورود اطلاعات'!$B$8+$B$4,0,IF('ورود اطلاعات'!$B$9=0,IF('ورود اطلاعات'!$B$11="خیر",IF('ورود اطلاعات'!$D$20="دارد",IF('ورود اطلاعات'!$D$21="بیمه شده اصلی",IF(AND(B59&lt;18,B59&gt;60),0,(((G59+AZ59+BA59+BB59+BC59+BD59+BE59+BF59+BG59+BH59+BP59+BQ59+BR59+BI59)/K59)*VLOOKUP(B59,'life table -مفروضات و نرخ ها'!AF:AG,2,0)*(1+'ورود اطلاعات'!$D$22+'ورود اطلاعات'!$D$5))),0),0),0),0)),0)</f>
        <v>0</v>
      </c>
      <c r="BN59" s="123">
        <f>IFERROR(IF($E$4+A59='ورود اطلاعات'!$B$8+$E$4,0,IF('ورود اطلاعات'!$B$9=1,IF('ورود اطلاعات'!$B$11="خیر",IF('ورود اطلاعات'!$D$20="دارد",IF('ورود اطلاعات'!$D$21="بیمه گذار",IF(AND(E59&lt;18,E59&gt;60),0,((G59/K59)*VLOOKUP(E59,'life table -مفروضات و نرخ ها'!AF:AG,2,0)*(1+'ورود اطلاعات'!$D$24+'ورود اطلاعات'!$D$23))),0),0),0))),0)</f>
        <v>0</v>
      </c>
      <c r="BO59" s="123">
        <f>IFERROR(IF($B$4+A59='ورود اطلاعات'!$B$8+$B$4,0,IF('ورود اطلاعات'!$B$9=1,IF('ورود اطلاعات'!$B$11="خیر",IF('ورود اطلاعات'!$D$20="دارد",IF('ورود اطلاعات'!$D$21="بیمه شده اصلی",IF(AND(B59&lt;18,B59&gt;60),0,((G59/K59)*VLOOKUP(B59,'life table -مفروضات و نرخ ها'!AF:AG,2,0)*(1+'ورود اطلاعات'!$D$22+'ورود اطلاعات'!$D$5))),0),0),0),0)),0)</f>
        <v>0</v>
      </c>
      <c r="BP59" s="123">
        <f>IFERROR(IF('ورود اطلاعات'!$D$16=5,(VLOOKUP(محاسبات!B59,'life table -مفروضات و نرخ ها'!AC:AD,2,0)*محاسبات!AC59)/1000000,(VLOOKUP(محاسبات!B59,'life table -مفروضات و نرخ ها'!AC:AE,3,0)*محاسبات!AC59)/1000000)*(1+'ورود اطلاعات'!$D$5),0)</f>
        <v>0</v>
      </c>
      <c r="BQ59" s="123">
        <f>IFERROR(IF('ورود اطلاعات'!$F$16=5,(VLOOKUP(C59,'life table -مفروضات و نرخ ها'!AC:AD,2,0)*AD59)/1000000,(VLOOKUP(C59,'life table -مفروضات و نرخ ها'!AC:AE,3,0)*محاسبات!AD59)/1000000)*(1+'ورود اطلاعات'!$F$5),0)</f>
        <v>0</v>
      </c>
      <c r="BR59" s="123">
        <f>IFERROR(IF('ورود اطلاعات'!$H$16=5,(VLOOKUP(D59,'life table -مفروضات و نرخ ها'!AC:AD,2,0)*AE59)/1000000,(VLOOKUP(D59,'life table -مفروضات و نرخ ها'!AC:AE,3,0)*AE59)/1000000)*(1+'ورود اطلاعات'!$H$5),0)</f>
        <v>0</v>
      </c>
      <c r="BS59" s="123" t="b">
        <f>IF(A59&lt;&gt;"",IF('ورود اطلاعات'!$B$9=1,IF('ورود اطلاعات'!$B$11="بلی",IF(AND(18&lt;=B59,B59&lt;=60),AG59*(VLOOKUP('life table -مفروضات و نرخ ها'!$O$3+A58,'life table -مفروضات و نرخ ها'!$A$3:$D$103,4,0))*(1+'ورود اطلاعات'!$D$5),0),0),0))</f>
        <v>0</v>
      </c>
      <c r="BT59" s="123" t="b">
        <f>IFERROR(IF(A59&lt;&gt;"",IF('ورود اطلاعات'!$B$9=1,IF('ورود اطلاعات'!$B$11="خیر",IF('ورود اطلاعات'!$D$21="بیمه شده اصلی",(محاسبات!AF59*VLOOKUP(محاسبات!B59,'life table -مفروضات و نرخ ها'!A:D,4,0)*(1+'ورود اطلاعات'!$D$5)),IF('ورود اطلاعات'!$D$21="بیمه گذار",(محاسبات!AF59*VLOOKUP(محاسبات!E59,'life table -مفروضات و نرخ ها'!A:D,4,0)*(1+'ورود اطلاعات'!$D$23)),0))))),0)</f>
        <v>0</v>
      </c>
      <c r="BU59" s="123" t="b">
        <f>IFERROR(IF(A59&lt;&gt;"",IF('ورود اطلاعات'!$B$9=0,IF('ورود اطلاعات'!$B$11="خیر",IF('ورود اطلاعات'!$D$21="بیمه شده اصلی",(محاسبات!AH59*VLOOKUP(محاسبات!B59,'life table -مفروضات و نرخ ها'!A:D,4,0)*(1+'ورود اطلاعات'!$D$5)),IF('ورود اطلاعات'!$D$21="بیمه گذار",(محاسبات!AH59*VLOOKUP(محاسبات!E59,'life table -مفروضات و نرخ ها'!A:D,4,0)*(1+'ورود اطلاعات'!$D$23)),0))))),0)</f>
        <v>0</v>
      </c>
      <c r="BV59" s="123" t="b">
        <f>IF(A59&lt;&gt;"",IF('ورود اطلاعات'!$B$9=0,IF('ورود اطلاعات'!$B$11="بلی",IF(AND(18&lt;=B59,B59&lt;=60),AI59*(VLOOKUP('life table -مفروضات و نرخ ها'!$O$3+A58,'life table -مفروضات و نرخ ها'!$A$3:$D$103,4,0))*(1+'ورود اطلاعات'!$D$5),0),0),0))</f>
        <v>0</v>
      </c>
      <c r="BW59" s="123" t="str">
        <f>IFERROR(IF(A59&lt;&gt;"",'life table -مفروضات و نرخ ها'!$Q$11*BK59,""),0)</f>
        <v/>
      </c>
      <c r="BX59" s="123" t="str">
        <f>IFERROR(IF(A59&lt;&gt;"",'life table -مفروضات و نرخ ها'!$Q$11*(BO59+BN59),""),0)</f>
        <v/>
      </c>
      <c r="BY59" s="123">
        <f>IFERROR(IF(A59&lt;&gt;"",BJ59*'life table -مفروضات و نرخ ها'!$Q$11,0),"")</f>
        <v>0</v>
      </c>
      <c r="BZ59" s="123">
        <f>IFERROR(IF(A59&lt;&gt;"",(BM59+BL59)*'life table -مفروضات و نرخ ها'!$Q$11,0),0)</f>
        <v>0</v>
      </c>
      <c r="CA59" s="123">
        <f>IF(A59&lt;&gt;"",AZ59+BC59+BF59+BJ59+BK59+BL59+BM59+BN59+BO59+BP59+BS59+BT59+BU59+BV59+BW59+BX59+BY59+BZ59+'ورود اطلاعات'!$D$22*(محاسبات!T59*'life table -مفروضات و نرخ ها'!$Y$3+محاسبات!W59*'life table -مفروضات و نرخ ها'!$Z$3+محاسبات!Z59*'life table -مفروضات و نرخ ها'!$AA$3),0)</f>
        <v>0</v>
      </c>
      <c r="CB59" s="123">
        <f>IF(A59&lt;&gt;"",BA59+BD59+BG59+BQ59+'ورود اطلاعات'!$F$17*(محاسبات!U59*'life table -مفروضات و نرخ ها'!$Y$3+محاسبات!X59*'life table -مفروضات و نرخ ها'!$Z$3+محاسبات!AA59*'life table -مفروضات و نرخ ها'!$AA$3),0)</f>
        <v>0</v>
      </c>
      <c r="CC59" s="123" t="str">
        <f>IF(A59&lt;&gt;"",BB59+BE59+BH59+BR59+'ورود اطلاعات'!$H$17*(محاسبات!V59*'life table -مفروضات و نرخ ها'!$Y$3+محاسبات!Y59*'life table -مفروضات و نرخ ها'!$Z$3+محاسبات!AB59*'life table -مفروضات و نرخ ها'!$AA$3),"")</f>
        <v/>
      </c>
      <c r="CD59" s="123" t="str">
        <f>IF(B59&lt;&gt;"",'life table -مفروضات و نرخ ها'!$Q$8*(N59+P59+O59+AQ59+AR59+AS59+AT59+AW59+AX59+AY59+AZ59+BA59+BL59+BN59+BO59+BB59+BC59+BD59+BE59+BF59+BG59+BH59+BP59+BQ59+BR59+BJ59+BK59+BM59+BS59+BT59+BU59+BV59+BW59+BX59+BY59+BZ59+AU59),"")</f>
        <v/>
      </c>
      <c r="CE59" s="123" t="str">
        <f>IF(B59&lt;&gt;"",'life table -مفروضات و نرخ ها'!$Q$9*(N59+P59+O59+AQ59+AR59+AS59+AT59+AW59+AX59+AY59+AZ59+BA59+BL59+BN59+BO59+BB59+BC59+BD59+BE59+BF59+BG59+BH59+BP59+BQ59+BR59+BJ59+BK59+BM59+BS59+BT59+BU59+BV59+BW59+BX59+BY59+BZ59+AU59),"")</f>
        <v/>
      </c>
      <c r="CF59" s="123" t="str">
        <f>IF(A59&lt;&gt;"",(CF58*(1+L59)+(I59/'life table -مفروضات و نرخ ها'!$M$5)*L59*((1+L59)^(1/'life table -مفروضات و نرخ ها'!$M$5))/(((1+L59)^(1/'life table -مفروضات و نرخ ها'!$M$5))-1)),"")</f>
        <v/>
      </c>
      <c r="CG59" s="123" t="str">
        <f t="shared" si="24"/>
        <v/>
      </c>
      <c r="CH59" s="123" t="str">
        <f t="shared" si="23"/>
        <v/>
      </c>
      <c r="CI59" s="123" t="str">
        <f t="shared" si="12"/>
        <v/>
      </c>
      <c r="CJ59" s="123" t="str">
        <f t="shared" si="19"/>
        <v/>
      </c>
      <c r="CK59" s="121">
        <f>'ورود اطلاعات'!$D$19*محاسبات!G58</f>
        <v>0</v>
      </c>
      <c r="CL59" s="126">
        <f t="shared" si="20"/>
        <v>0</v>
      </c>
      <c r="CM59" s="123" t="str">
        <f>IF(A59&lt;&gt;"",(CM58*(1+$CO$1)+(I59/'life table -مفروضات و نرخ ها'!$M$5)*$CO$1*((1+$CO$1)^(1/'life table -مفروضات و نرخ ها'!$M$5))/(((1+$CO$1)^(1/'life table -مفروضات و نرخ ها'!$M$5))-1)),"")</f>
        <v/>
      </c>
      <c r="CN59" s="123" t="str">
        <f t="shared" si="9"/>
        <v/>
      </c>
    </row>
    <row r="60" spans="1:92" ht="19.5" x14ac:dyDescent="0.25">
      <c r="A60" s="95" t="str">
        <f t="shared" si="10"/>
        <v/>
      </c>
      <c r="B60" s="122" t="str">
        <f>IFERROR(IF(A59+$B$4&gt;81,"",IF($B$4+'life table -مفروضات و نرخ ها'!A59&lt;$B$4+'life table -مفروضات و نرخ ها'!$I$5,$B$4+'life table -مفروضات و نرخ ها'!A59,"")),"")</f>
        <v/>
      </c>
      <c r="C60" s="122" t="str">
        <f>IFERROR(IF(B60&lt;&gt;"",IF(A59+$C$4&gt;81,"",IF($C$4+'life table -مفروضات و نرخ ها'!A59&lt;$C$4+'life table -مفروضات و نرخ ها'!$I$5,$C$4+'life table -مفروضات و نرخ ها'!A59,"")),""),"")</f>
        <v/>
      </c>
      <c r="D60" s="122" t="str">
        <f>IFERROR(IF(B60&lt;&gt;"",IF(A59+$D$4&gt;81,"",IF($D$4+'life table -مفروضات و نرخ ها'!A59&lt;$D$4+'life table -مفروضات و نرخ ها'!$I$5,$D$4+'life table -مفروضات و نرخ ها'!A59,"")),""),"")</f>
        <v/>
      </c>
      <c r="E60" s="122" t="str">
        <f>IF(B60&lt;&gt;"",IF('life table -مفروضات و نرخ ها'!$K$4&lt;&gt; 0,IF($E$4+'life table -مفروضات و نرخ ها'!A59&lt;$E$4+'life table -مفروضات و نرخ ها'!$I$5,$E$4+'life table -مفروضات و نرخ ها'!A59,"")),"")</f>
        <v/>
      </c>
      <c r="G60" s="123">
        <f>IF(A60&lt;&gt;"",IF('life table -مفروضات و نرخ ها'!$I$7&lt;&gt; "يكجا",G59*(1+'life table -مفروضات و نرخ ها'!$I$4),0),0)</f>
        <v>0</v>
      </c>
      <c r="H60" s="123">
        <f>IFERROR(IF(A60&lt;&gt;"",IF('life table -مفروضات و نرخ ها'!$O$11=1,(G60/K60)-(CA60+CB60+CC60),(G60/K60)),0),0)</f>
        <v>0</v>
      </c>
      <c r="I60" s="123" t="str">
        <f t="shared" si="15"/>
        <v/>
      </c>
      <c r="J60" s="123" t="str">
        <f>IF(A60&lt;&gt;"",IF(A60=1,'life table -مفروضات و نرخ ها'!$M$6,0),"")</f>
        <v/>
      </c>
      <c r="K60" s="124">
        <v>1</v>
      </c>
      <c r="L60" s="124" t="str">
        <f t="shared" si="25"/>
        <v/>
      </c>
      <c r="M60" s="124">
        <f t="shared" si="6"/>
        <v>0.28649999999999998</v>
      </c>
      <c r="N60" s="123">
        <f>IF(B60&lt;&gt;"",S60*(VLOOKUP('life table -مفروضات و نرخ ها'!$O$3+A59,'life table -مفروضات و نرخ ها'!$A$3:$D$103,4)*(1/(1+L60)^0.5)),0)</f>
        <v>0</v>
      </c>
      <c r="O60" s="123">
        <f>IFERROR(IF(C60&lt;&gt;"",R60*(VLOOKUP('life table -مفروضات و نرخ ها'!$S$3+A59,'life table -مفروضات و نرخ ها'!$A$3:$D$103,4)*(1/(1+L60)^0.5)),0),"")</f>
        <v>0</v>
      </c>
      <c r="P60" s="123">
        <f>IFERROR(IF(D60&lt;&gt;"",Q60*(VLOOKUP('life table -مفروضات و نرخ ها'!$S$4+A59,'life table -مفروضات و نرخ ها'!$A$3:$D$103,4)*(1/(1+L60)^0.5)),0),"")</f>
        <v>0</v>
      </c>
      <c r="Q60" s="123">
        <f>IF(D60&lt;&gt;"",IF((Q59*(1+'life table -مفروضات و نرخ ها'!$M$4))&gt;='life table -مفروضات و نرخ ها'!$I$10,'life table -مفروضات و نرخ ها'!$I$10,(Q59*(1+'life table -مفروضات و نرخ ها'!$M$4))),0)</f>
        <v>0</v>
      </c>
      <c r="R60" s="123">
        <f>IF(C60&lt;&gt;"",IF((R59*(1+'life table -مفروضات و نرخ ها'!$M$4))&gt;='life table -مفروضات و نرخ ها'!$I$10,'life table -مفروضات و نرخ ها'!$I$10,(R59*(1+'life table -مفروضات و نرخ ها'!$M$4))),0)</f>
        <v>0</v>
      </c>
      <c r="S60" s="123">
        <f>IF(A60&lt;&gt;"",IF((S59*(1+'life table -مفروضات و نرخ ها'!$M$4))&gt;='life table -مفروضات و نرخ ها'!$I$10,'life table -مفروضات و نرخ ها'!$I$10,(S59*(1+'life table -مفروضات و نرخ ها'!$M$4))),0)</f>
        <v>0</v>
      </c>
      <c r="T60" s="123">
        <f>IF(A60&lt;&gt;"",IF(S60*'ورود اطلاعات'!$D$7&lt;='life table -مفروضات و نرخ ها'!$M$10,S60*'ورود اطلاعات'!$D$7,'life table -مفروضات و نرخ ها'!$M$10),0)</f>
        <v>0</v>
      </c>
      <c r="U60" s="123">
        <f>IF(A60&lt;&gt;"",IF(R60*'ورود اطلاعات'!$F$7&lt;='life table -مفروضات و نرخ ها'!$M$10,R60*'ورود اطلاعات'!$F$7,'life table -مفروضات و نرخ ها'!$M$10),0)</f>
        <v>0</v>
      </c>
      <c r="V60" s="123">
        <f>IF(A60&lt;&gt;"",IF(Q60*'ورود اطلاعات'!$H$7&lt;='life table -مفروضات و نرخ ها'!$M$10,Q60*'ورود اطلاعات'!$H$7,'life table -مفروضات و نرخ ها'!$M$10),0)</f>
        <v>0</v>
      </c>
      <c r="W60" s="123" t="str">
        <f>IF(A60&lt;&gt;"",IF(W59*(1+'life table -مفروضات و نرخ ها'!$M$4)&lt;'life table -مفروضات و نرخ ها'!$I$11,W59*(1+'life table -مفروضات و نرخ ها'!$M$4),'life table -مفروضات و نرخ ها'!$I$11),"")</f>
        <v/>
      </c>
      <c r="X60" s="123">
        <f>IF(C60&lt;&gt;"",IF(X59*(1+'life table -مفروضات و نرخ ها'!$M$4)&lt;'life table -مفروضات و نرخ ها'!$I$11,X59*(1+'life table -مفروضات و نرخ ها'!$M$4),'life table -مفروضات و نرخ ها'!$I$11),0)</f>
        <v>0</v>
      </c>
      <c r="Y60" s="123">
        <f>IF(D60&lt;&gt;"",IF(Y59*(1+'life table -مفروضات و نرخ ها'!$M$4)&lt;'life table -مفروضات و نرخ ها'!$I$11,Y59*(1+'life table -مفروضات و نرخ ها'!$M$4),'life table -مفروضات و نرخ ها'!$I$11),0)</f>
        <v>0</v>
      </c>
      <c r="Z60" s="123">
        <f>IF(A60&lt;&gt;"",IF(Z59*(1+'life table -مفروضات و نرخ ها'!$M$4)&lt;'life table -مفروضات و نرخ ها'!$M$11,Z59*(1+'life table -مفروضات و نرخ ها'!$M$4),'life table -مفروضات و نرخ ها'!$M$11),0)</f>
        <v>0</v>
      </c>
      <c r="AA60" s="123">
        <f>IF(C60&lt;&gt;"",IF(AA59*(1+'life table -مفروضات و نرخ ها'!$M$4)&lt;'life table -مفروضات و نرخ ها'!$M$11,AA59*(1+'life table -مفروضات و نرخ ها'!$M$4),'life table -مفروضات و نرخ ها'!$M$11),0)</f>
        <v>0</v>
      </c>
      <c r="AB60" s="123">
        <f>IF(D60&lt;&gt;"",IF(AB59*(1+'life table -مفروضات و نرخ ها'!$M$4)&lt;'life table -مفروضات و نرخ ها'!$M$11,AB59*(1+'life table -مفروضات و نرخ ها'!$M$4),'life table -مفروضات و نرخ ها'!$M$11),0)</f>
        <v>0</v>
      </c>
      <c r="AC60" s="123">
        <f>IF(B60&gt;60,0,IF('ورود اطلاعات'!$D$14="ندارد",0,MIN(S60*'ورود اطلاعات'!$D$14,'life table -مفروضات و نرخ ها'!$O$10)))</f>
        <v>0</v>
      </c>
      <c r="AD60" s="123">
        <f>IF(C60&gt;60,0,IF('ورود اطلاعات'!$F$14="ندارد",0,MIN(R60*'ورود اطلاعات'!$F$14,'life table -مفروضات و نرخ ها'!$O$10)))</f>
        <v>0</v>
      </c>
      <c r="AE60" s="123">
        <f>IF(D60&gt;60,0,IF('ورود اطلاعات'!$H$14="ندارد",0,MIN(Q60*'ورود اطلاعات'!$H$14,'life table -مفروضات و نرخ ها'!$O$10)))</f>
        <v>0</v>
      </c>
      <c r="AF60" s="123">
        <f>IFERROR(IF(A60&lt;&gt;"",IF(AND('ورود اطلاعات'!$D$21="بیمه گذار",18&lt;=E60,E60&lt;=60),(AF59*AN59-AK59),IF(AND('ورود اطلاعات'!$D$21="بیمه شده اصلی",18&lt;=B60,B60&lt;=60),(AF59*AN59-AK59),0)),0),0)</f>
        <v>0</v>
      </c>
      <c r="AG60" s="123">
        <f t="shared" si="21"/>
        <v>0</v>
      </c>
      <c r="AH60" s="123">
        <f>IF(A60&lt;&gt;"",IF(AND('ورود اطلاعات'!$D$21="بیمه گذار",18&lt;=E60,E60&lt;=60),(AH59*AN59-AJ59),IF(AND('ورود اطلاعات'!$D$21="بیمه شده اصلی",18&lt;=B60,B60&lt;=60),(AH59*AN59-AJ59),0)),0)</f>
        <v>0</v>
      </c>
      <c r="AI60" s="123">
        <f t="shared" si="22"/>
        <v>0</v>
      </c>
      <c r="AJ60" s="123">
        <f>IFERROR(IF(A60&lt;&gt;"",IF('life table -مفروضات و نرخ ها'!$O$6="دارد",IF('life table -مفروضات و نرخ ها'!$O$11=0,IF(AND('life table -مفروضات و نرخ ها'!$K$5="خیر",'ورود اطلاعات'!$D$21="بیمه گذار"),(G61+AZ61+BA61+BB61+BC61+BD61+BE61+BF61+BG61+BH61+BI61+BP61+BQ61+BR61),IF(AND('life table -مفروضات و نرخ ها'!$K$5="خیر",'ورود اطلاعات'!$D$21="بیمه شده اصلی"),(G61+CB61+CC61),0)),0),0),0),0)</f>
        <v>0</v>
      </c>
      <c r="AK60" s="123">
        <f>IF(A60&lt;&gt;"",IF('life table -مفروضات و نرخ ها'!$O$6="دارد",IF('ورود اطلاعات'!$B$9=1,IF('ورود اطلاعات'!$B$11="خیر",G61,0),0),0),0)</f>
        <v>0</v>
      </c>
      <c r="AL60" s="123">
        <f>IF(A60&lt;&gt;"",IF('life table -مفروضات و نرخ ها'!$O$6="دارد",IF('life table -مفروضات و نرخ ها'!$O$11=1,IF('life table -مفروضات و نرخ ها'!$K$5="بلی",G61,0),0),0),0)</f>
        <v>0</v>
      </c>
      <c r="AM60" s="123" t="str">
        <f>IFERROR(IF(A60&lt;&gt;"",IF('life table -مفروضات و نرخ ها'!$O$6="دارد",IF('life table -مفروضات و نرخ ها'!$O$11=0,IF('life table -مفروضات و نرخ ها'!$K$5="بلی",(G61+CB61+CC61),0),0),0),""),0)</f>
        <v/>
      </c>
      <c r="AN60" s="124" t="str">
        <f t="shared" si="16"/>
        <v/>
      </c>
      <c r="AO60" s="124" t="str">
        <f t="shared" si="17"/>
        <v/>
      </c>
      <c r="AP60" s="124" t="str">
        <f>IF(A60&lt;&gt;"",PRODUCT($AO$4:AO60),"")</f>
        <v/>
      </c>
      <c r="AQ60" s="123">
        <f>کارمزد!N60</f>
        <v>0</v>
      </c>
      <c r="AR60" s="123">
        <f>IF(A60&lt;6,('life table -مفروضات و نرخ ها'!$Q$4/5)*$S$4,0)</f>
        <v>0</v>
      </c>
      <c r="AS60" s="123" t="str">
        <f>IFERROR(IF(A60&lt;&gt;"",'life table -مفروضات و نرخ ها'!$Q$6*H60,""),"")</f>
        <v/>
      </c>
      <c r="AT60" s="123" t="str">
        <f>IF(A60&lt;&gt;"",'life table -مفروضات و نرخ ها'!$Q$7*H60,"")</f>
        <v/>
      </c>
      <c r="AU60" s="123">
        <f t="shared" si="18"/>
        <v>0</v>
      </c>
      <c r="AV60" s="125">
        <f>IF(A60&lt;&gt;"",(('life table -مفروضات و نرخ ها'!$M$5*(((AN60)^(1/'life table -مفروضات و نرخ ها'!$M$5))-1))/((1-AO60)*((AN60)^(1/'life table -مفروضات و نرخ ها'!$M$5)))-1),0)</f>
        <v>0</v>
      </c>
      <c r="AW60" s="123" t="str">
        <f>IF(A60&lt;&gt;"",N60*'life table -مفروضات و نرخ ها'!$O$4,"")</f>
        <v/>
      </c>
      <c r="AX60" s="123" t="str">
        <f>IF(A60&lt;&gt;"",O60*'life table -مفروضات و نرخ ها'!$U$3,"")</f>
        <v/>
      </c>
      <c r="AY60" s="123" t="str">
        <f>IF(A60&lt;&gt;"",P60*'life table -مفروضات و نرخ ها'!$U$4,"")</f>
        <v/>
      </c>
      <c r="AZ60" s="123" t="str">
        <f>IFERROR(IF(A60&lt;&gt;"",IF('life table -مفروضات و نرخ ها'!$O$8=1,('life table -مفروضات و نرخ ها'!$Y$3*T60),IF('life table -مفروضات و نرخ ها'!$O$8=2,('life table -مفروضات و نرخ ها'!$Y$4*T60),IF('life table -مفروضات و نرخ ها'!$O$8=3,('life table -مفروضات و نرخ ها'!$Y$5*T60),IF('life table -مفروضات و نرخ ها'!$O$8=4,('life table -مفروضات و نرخ ها'!$Y$6*T60),('life table -مفروضات و نرخ ها'!$Y$7*T60))))),""),"")</f>
        <v/>
      </c>
      <c r="BA60" s="123" t="str">
        <f>IFERROR(IF(A60&lt;&gt;"",IF('life table -مفروضات و نرخ ها'!$S$10=1,('life table -مفروضات و نرخ ها'!$Y$3*U60),IF('life table -مفروضات و نرخ ها'!$S$10=2,('life table -مفروضات و نرخ ها'!$Y$4*U60),IF('life table -مفروضات و نرخ ها'!$S$10=3,('life table -مفروضات و نرخ ها'!$Y$5*U60),IF('life table -مفروضات و نرخ ها'!$S$10=4,('life table -مفروضات و نرخ ها'!$Y$6*U60),('life table -مفروضات و نرخ ها'!$Y$7*U60))))),""),"")</f>
        <v/>
      </c>
      <c r="BB60" s="123" t="str">
        <f>IFERROR(IF(A60&lt;&gt;"",IF('life table -مفروضات و نرخ ها'!$S$11=1,('life table -مفروضات و نرخ ها'!$Y$3*V60),IF('life table -مفروضات و نرخ ها'!$S$11=2,('life table -مفروضات و نرخ ها'!$Y$4*V60),IF('life table -مفروضات و نرخ ها'!$S$11=3,('life table -مفروضات و نرخ ها'!$Y$5*V60),IF('life table -مفروضات و نرخ ها'!$S$11=4,('life table -مفروضات و نرخ ها'!$Y$6*V60),('life table -مفروضات و نرخ ها'!$Y$7*V60))))),""),"")</f>
        <v/>
      </c>
      <c r="BC60" s="123" t="str">
        <f>IFERROR(IF(A60&lt;&gt;"",IF('life table -مفروضات و نرخ ها'!$O$8=1,('life table -مفروضات و نرخ ها'!$Z$3*W60),IF('life table -مفروضات و نرخ ها'!$O$8=2,('life table -مفروضات و نرخ ها'!$Z$4*W60),IF('life table -مفروضات و نرخ ها'!$O$8=3,('life table -مفروضات و نرخ ها'!$Z$5*W60),IF('life table -مفروضات و نرخ ها'!$O$8=4,('life table -مفروضات و نرخ ها'!$Z$6*W60),('life table -مفروضات و نرخ ها'!$Z$7*W60))))),""),"")</f>
        <v/>
      </c>
      <c r="BD60" s="123" t="str">
        <f>IFERROR(IF(A60&lt;&gt;"",IF('life table -مفروضات و نرخ ها'!$S$10=1,('life table -مفروضات و نرخ ها'!$Z$3*X60),IF('life table -مفروضات و نرخ ها'!$S$10=2,('life table -مفروضات و نرخ ها'!$Z$4*X60),IF('life table -مفروضات و نرخ ها'!$S$10=3,('life table -مفروضات و نرخ ها'!$Z$5*X60),IF('life table -مفروضات و نرخ ها'!$S$10=4,('life table -مفروضات و نرخ ها'!$Z$6*X60),('life table -مفروضات و نرخ ها'!$Z$7*X60))))),""),"")</f>
        <v/>
      </c>
      <c r="BE60" s="123" t="str">
        <f>IFERROR(IF(A60&lt;&gt;"",IF('life table -مفروضات و نرخ ها'!$S$11=1,('life table -مفروضات و نرخ ها'!$Z$3*Y60),IF('life table -مفروضات و نرخ ها'!$S$11=2,('life table -مفروضات و نرخ ها'!$Z$4*Y60),IF('life table -مفروضات و نرخ ها'!$S$11=3,('life table -مفروضات و نرخ ها'!$Z$5*Y60),IF('life table -مفروضات و نرخ ها'!$S$11=4,('life table -مفروضات و نرخ ها'!$Z$6*Y60),('life table -مفروضات و نرخ ها'!$Z$7*Y60))))),""),"")</f>
        <v/>
      </c>
      <c r="BF60" s="123" t="str">
        <f>IFERROR(IF(A60&lt;&gt;"",IF('life table -مفروضات و نرخ ها'!$O$8=1,('life table -مفروضات و نرخ ها'!$AA$3*Z60),IF('life table -مفروضات و نرخ ها'!$O$8=2,('life table -مفروضات و نرخ ها'!$AA$4*Z60),IF('life table -مفروضات و نرخ ها'!$O$8=3,('life table -مفروضات و نرخ ها'!$AA$5*Z60),IF('life table -مفروضات و نرخ ها'!$O$8=4,('life table -مفروضات و نرخ ها'!$AA$6*Z60),('life table -مفروضات و نرخ ها'!$AA$7*Z60))))),""),"")</f>
        <v/>
      </c>
      <c r="BG60" s="123" t="str">
        <f>IFERROR(IF(A60&lt;&gt;"",IF('life table -مفروضات و نرخ ها'!$S$10=1,('life table -مفروضات و نرخ ها'!$AA$3*AA60),IF('life table -مفروضات و نرخ ها'!$S$10=2,('life table -مفروضات و نرخ ها'!$AA$4*AA60),IF('life table -مفروضات و نرخ ها'!$S$10=3,('life table -مفروضات و نرخ ها'!$AA$5*AA60),IF('life table -مفروضات و نرخ ها'!$S$10=4,('life table -مفروضات و نرخ ها'!$AA$6*AA60),('life table -مفروضات و نرخ ها'!$AA$7*AA60))))),""),"")</f>
        <v/>
      </c>
      <c r="BH60" s="123" t="str">
        <f>IFERROR(IF(B60&lt;&gt;"",IF('life table -مفروضات و نرخ ها'!$S$11=1,('life table -مفروضات و نرخ ها'!$AA$3*AB60),IF('life table -مفروضات و نرخ ها'!$S$11=2,('life table -مفروضات و نرخ ها'!$AA$4*AB60),IF('life table -مفروضات و نرخ ها'!$S$11=3,('life table -مفروضات و نرخ ها'!$AA$5*AB60),IF('life table -مفروضات و نرخ ها'!$S$11=4,('life table -مفروضات و نرخ ها'!$AA$6*AB60),('life table -مفروضات و نرخ ها'!$AA$7*AB60))))),""),"")</f>
        <v/>
      </c>
      <c r="BI60" s="123" t="str">
        <f>IF(A60&lt;&gt;"",(T60*'life table -مفروضات و نرخ ها'!$Y$3+W60*'life table -مفروضات و نرخ ها'!$Z$3+Z60*'life table -مفروضات و نرخ ها'!$AA$3)*'ورود اطلاعات'!$D$22+(U60*'life table -مفروضات و نرخ ها'!$Y$3+X60*'life table -مفروضات و نرخ ها'!$Z$3+AA60*'life table -مفروضات و نرخ ها'!$AA$3)*'ورود اطلاعات'!$F$17+(V60*'life table -مفروضات و نرخ ها'!$Y$3+Y60*'life table -مفروضات و نرخ ها'!$Z$3+AB60*'life table -مفروضات و نرخ ها'!$AA$3)*('ورود اطلاعات'!$H$17),"")</f>
        <v/>
      </c>
      <c r="BJ60" s="123">
        <f>IFERROR(IF($B$4+A60='ورود اطلاعات'!$B$8+محاسبات!$B$4,0,IF('ورود اطلاعات'!$B$11="بلی",IF(AND(B60&lt;18,B60&gt;60),0,IF(AND('ورود اطلاعات'!$D$20="دارد",'ورود اطلاعات'!$B$9=0),(G60+AZ60+BA60+BB60+BC60+BD60+BE60+BF60+BG60+BH60+BP60+BQ60+BR60+BI60)/K60)*VLOOKUP(B60,'life table -مفروضات و نرخ ها'!AF:AG,2,0))*(1+'ورود اطلاعات'!$D$22+'ورود اطلاعات'!$D$5),0)),0)</f>
        <v>0</v>
      </c>
      <c r="BK60" s="123">
        <f>IFERROR(IF($B$4+A60='ورود اطلاعات'!$B$8+محاسبات!$B$4,0,IF('ورود اطلاعات'!$B$11="بلی",IF(AND(B60&lt;18,B60&gt;60),0,IF(AND('ورود اطلاعات'!$D$20="دارد",'ورود اطلاعات'!$B$9=1),(G60)/K60)*VLOOKUP(B60,'life table -مفروضات و نرخ ها'!AF:AG,2,0))*(1+'ورود اطلاعات'!$D$22+'ورود اطلاعات'!$D$5),0)),0)</f>
        <v>0</v>
      </c>
      <c r="BL60" s="123">
        <f>IFERROR(IF($E$4+A60='ورود اطلاعات'!$B$8+محاسبات!$E$4,0,IF('ورود اطلاعات'!$B$9=0,IF('ورود اطلاعات'!$B$11="خیر",IF('ورود اطلاعات'!$D$20="دارد",IF('ورود اطلاعات'!$D$21="بیمه گذار",IF(AND(E60&lt;18,E60&gt;60),0,(((G60+AZ60+BA60+BB60+BC60+BD60+BE60+BF60+BG60+BH60+BP60+BQ60+BR60+BI60)/K60)*VLOOKUP(E60,'life table -مفروضات و نرخ ها'!AF:AG,2,0)*(1+'ورود اطلاعات'!$D$24+'ورود اطلاعات'!$D$23))),0),0),0),0)),0)</f>
        <v>0</v>
      </c>
      <c r="BM60" s="123">
        <f>IFERROR(IF($B$4+A60='ورود اطلاعات'!$B$8+$B$4,0,IF('ورود اطلاعات'!$B$9=0,IF('ورود اطلاعات'!$B$11="خیر",IF('ورود اطلاعات'!$D$20="دارد",IF('ورود اطلاعات'!$D$21="بیمه شده اصلی",IF(AND(B60&lt;18,B60&gt;60),0,(((G60+AZ60+BA60+BB60+BC60+BD60+BE60+BF60+BG60+BH60+BP60+BQ60+BR60+BI60)/K60)*VLOOKUP(B60,'life table -مفروضات و نرخ ها'!AF:AG,2,0)*(1+'ورود اطلاعات'!$D$22+'ورود اطلاعات'!$D$5))),0),0),0),0)),0)</f>
        <v>0</v>
      </c>
      <c r="BN60" s="123">
        <f>IFERROR(IF($E$4+A60='ورود اطلاعات'!$B$8+$E$4,0,IF('ورود اطلاعات'!$B$9=1,IF('ورود اطلاعات'!$B$11="خیر",IF('ورود اطلاعات'!$D$20="دارد",IF('ورود اطلاعات'!$D$21="بیمه گذار",IF(AND(E60&lt;18,E60&gt;60),0,((G60/K60)*VLOOKUP(E60,'life table -مفروضات و نرخ ها'!AF:AG,2,0)*(1+'ورود اطلاعات'!$D$24+'ورود اطلاعات'!$D$23))),0),0),0))),0)</f>
        <v>0</v>
      </c>
      <c r="BO60" s="123">
        <f>IFERROR(IF($B$4+A60='ورود اطلاعات'!$B$8+$B$4,0,IF('ورود اطلاعات'!$B$9=1,IF('ورود اطلاعات'!$B$11="خیر",IF('ورود اطلاعات'!$D$20="دارد",IF('ورود اطلاعات'!$D$21="بیمه شده اصلی",IF(AND(B60&lt;18,B60&gt;60),0,((G60/K60)*VLOOKUP(B60,'life table -مفروضات و نرخ ها'!AF:AG,2,0)*(1+'ورود اطلاعات'!$D$22+'ورود اطلاعات'!$D$5))),0),0),0),0)),0)</f>
        <v>0</v>
      </c>
      <c r="BP60" s="123">
        <f>IFERROR(IF('ورود اطلاعات'!$D$16=5,(VLOOKUP(محاسبات!B60,'life table -مفروضات و نرخ ها'!AC:AD,2,0)*محاسبات!AC60)/1000000,(VLOOKUP(محاسبات!B60,'life table -مفروضات و نرخ ها'!AC:AE,3,0)*محاسبات!AC60)/1000000)*(1+'ورود اطلاعات'!$D$5),0)</f>
        <v>0</v>
      </c>
      <c r="BQ60" s="123">
        <f>IFERROR(IF('ورود اطلاعات'!$F$16=5,(VLOOKUP(C60,'life table -مفروضات و نرخ ها'!AC:AD,2,0)*AD60)/1000000,(VLOOKUP(C60,'life table -مفروضات و نرخ ها'!AC:AE,3,0)*محاسبات!AD60)/1000000)*(1+'ورود اطلاعات'!$F$5),0)</f>
        <v>0</v>
      </c>
      <c r="BR60" s="123">
        <f>IFERROR(IF('ورود اطلاعات'!$H$16=5,(VLOOKUP(D60,'life table -مفروضات و نرخ ها'!AC:AD,2,0)*AE60)/1000000,(VLOOKUP(D60,'life table -مفروضات و نرخ ها'!AC:AE,3,0)*AE60)/1000000)*(1+'ورود اطلاعات'!$H$5),0)</f>
        <v>0</v>
      </c>
      <c r="BS60" s="123" t="b">
        <f>IF(A60&lt;&gt;"",IF('ورود اطلاعات'!$B$9=1,IF('ورود اطلاعات'!$B$11="بلی",IF(AND(18&lt;=B60,B60&lt;=60),AG60*(VLOOKUP('life table -مفروضات و نرخ ها'!$O$3+A59,'life table -مفروضات و نرخ ها'!$A$3:$D$103,4,0))*(1+'ورود اطلاعات'!$D$5),0),0),0))</f>
        <v>0</v>
      </c>
      <c r="BT60" s="123" t="b">
        <f>IFERROR(IF(A60&lt;&gt;"",IF('ورود اطلاعات'!$B$9=1,IF('ورود اطلاعات'!$B$11="خیر",IF('ورود اطلاعات'!$D$21="بیمه شده اصلی",(محاسبات!AF60*VLOOKUP(محاسبات!B60,'life table -مفروضات و نرخ ها'!A:D,4,0)*(1+'ورود اطلاعات'!$D$5)),IF('ورود اطلاعات'!$D$21="بیمه گذار",(محاسبات!AF60*VLOOKUP(محاسبات!E60,'life table -مفروضات و نرخ ها'!A:D,4,0)*(1+'ورود اطلاعات'!$D$23)),0))))),0)</f>
        <v>0</v>
      </c>
      <c r="BU60" s="123" t="b">
        <f>IFERROR(IF(A60&lt;&gt;"",IF('ورود اطلاعات'!$B$9=0,IF('ورود اطلاعات'!$B$11="خیر",IF('ورود اطلاعات'!$D$21="بیمه شده اصلی",(محاسبات!AH60*VLOOKUP(محاسبات!B60,'life table -مفروضات و نرخ ها'!A:D,4,0)*(1+'ورود اطلاعات'!$D$5)),IF('ورود اطلاعات'!$D$21="بیمه گذار",(محاسبات!AH60*VLOOKUP(محاسبات!E60,'life table -مفروضات و نرخ ها'!A:D,4,0)*(1+'ورود اطلاعات'!$D$23)),0))))),0)</f>
        <v>0</v>
      </c>
      <c r="BV60" s="123" t="b">
        <f>IF(A60&lt;&gt;"",IF('ورود اطلاعات'!$B$9=0,IF('ورود اطلاعات'!$B$11="بلی",IF(AND(18&lt;=B60,B60&lt;=60),AI60*(VLOOKUP('life table -مفروضات و نرخ ها'!$O$3+A59,'life table -مفروضات و نرخ ها'!$A$3:$D$103,4,0))*(1+'ورود اطلاعات'!$D$5),0),0),0))</f>
        <v>0</v>
      </c>
      <c r="BW60" s="123" t="str">
        <f>IFERROR(IF(A60&lt;&gt;"",'life table -مفروضات و نرخ ها'!$Q$11*BK60,""),0)</f>
        <v/>
      </c>
      <c r="BX60" s="123" t="str">
        <f>IFERROR(IF(A60&lt;&gt;"",'life table -مفروضات و نرخ ها'!$Q$11*(BO60+BN60),""),0)</f>
        <v/>
      </c>
      <c r="BY60" s="123">
        <f>IFERROR(IF(A60&lt;&gt;"",BJ60*'life table -مفروضات و نرخ ها'!$Q$11,0),"")</f>
        <v>0</v>
      </c>
      <c r="BZ60" s="123">
        <f>IFERROR(IF(A60&lt;&gt;"",(BM60+BL60)*'life table -مفروضات و نرخ ها'!$Q$11,0),0)</f>
        <v>0</v>
      </c>
      <c r="CA60" s="123">
        <f>IF(A60&lt;&gt;"",AZ60+BC60+BF60+BJ60+BK60+BL60+BM60+BN60+BO60+BP60+BS60+BT60+BU60+BV60+BW60+BX60+BY60+BZ60+'ورود اطلاعات'!$D$22*(محاسبات!T60*'life table -مفروضات و نرخ ها'!$Y$3+محاسبات!W60*'life table -مفروضات و نرخ ها'!$Z$3+محاسبات!Z60*'life table -مفروضات و نرخ ها'!$AA$3),0)</f>
        <v>0</v>
      </c>
      <c r="CB60" s="123">
        <f>IF(A60&lt;&gt;"",BA60+BD60+BG60+BQ60+'ورود اطلاعات'!$F$17*(محاسبات!U60*'life table -مفروضات و نرخ ها'!$Y$3+محاسبات!X60*'life table -مفروضات و نرخ ها'!$Z$3+محاسبات!AA60*'life table -مفروضات و نرخ ها'!$AA$3),0)</f>
        <v>0</v>
      </c>
      <c r="CC60" s="123" t="str">
        <f>IF(A60&lt;&gt;"",BB60+BE60+BH60+BR60+'ورود اطلاعات'!$H$17*(محاسبات!V60*'life table -مفروضات و نرخ ها'!$Y$3+محاسبات!Y60*'life table -مفروضات و نرخ ها'!$Z$3+محاسبات!AB60*'life table -مفروضات و نرخ ها'!$AA$3),"")</f>
        <v/>
      </c>
      <c r="CD60" s="123" t="str">
        <f>IF(B60&lt;&gt;"",'life table -مفروضات و نرخ ها'!$Q$8*(N60+P60+O60+AQ60+AR60+AS60+AT60+AW60+AX60+AY60+AZ60+BA60+BL60+BN60+BO60+BB60+BC60+BD60+BE60+BF60+BG60+BH60+BP60+BQ60+BR60+BJ60+BK60+BM60+BS60+BT60+BU60+BV60+BW60+BX60+BY60+BZ60+AU60),"")</f>
        <v/>
      </c>
      <c r="CE60" s="123" t="str">
        <f>IF(B60&lt;&gt;"",'life table -مفروضات و نرخ ها'!$Q$9*(N60+P60+O60+AQ60+AR60+AS60+AT60+AW60+AX60+AY60+AZ60+BA60+BL60+BN60+BO60+BB60+BC60+BD60+BE60+BF60+BG60+BH60+BP60+BQ60+BR60+BJ60+BK60+BM60+BS60+BT60+BU60+BV60+BW60+BX60+BY60+BZ60+AU60),"")</f>
        <v/>
      </c>
      <c r="CF60" s="123" t="str">
        <f>IF(A60&lt;&gt;"",(CF59*(1+L60)+(I60/'life table -مفروضات و نرخ ها'!$M$5)*L60*((1+L60)^(1/'life table -مفروضات و نرخ ها'!$M$5))/(((1+L60)^(1/'life table -مفروضات و نرخ ها'!$M$5))-1)),"")</f>
        <v/>
      </c>
      <c r="CG60" s="123" t="str">
        <f t="shared" si="24"/>
        <v/>
      </c>
      <c r="CH60" s="123" t="str">
        <f t="shared" si="23"/>
        <v/>
      </c>
      <c r="CI60" s="123" t="str">
        <f t="shared" si="12"/>
        <v/>
      </c>
      <c r="CJ60" s="123" t="str">
        <f t="shared" si="19"/>
        <v/>
      </c>
      <c r="CK60" s="121">
        <f>'ورود اطلاعات'!$D$19*محاسبات!G59</f>
        <v>0</v>
      </c>
      <c r="CL60" s="126">
        <f t="shared" si="20"/>
        <v>0</v>
      </c>
      <c r="CM60" s="123" t="str">
        <f>IF(A60&lt;&gt;"",(CM59*(1+$CO$1)+(I60/'life table -مفروضات و نرخ ها'!$M$5)*$CO$1*((1+$CO$1)^(1/'life table -مفروضات و نرخ ها'!$M$5))/(((1+$CO$1)^(1/'life table -مفروضات و نرخ ها'!$M$5))-1)),"")</f>
        <v/>
      </c>
      <c r="CN60" s="123" t="str">
        <f t="shared" si="9"/>
        <v/>
      </c>
    </row>
    <row r="61" spans="1:92" ht="19.5" x14ac:dyDescent="0.25">
      <c r="A61" s="95" t="str">
        <f t="shared" si="10"/>
        <v/>
      </c>
      <c r="B61" s="122" t="str">
        <f>IFERROR(IF(A60+$B$4&gt;81,"",IF($B$4+'life table -مفروضات و نرخ ها'!A60&lt;$B$4+'life table -مفروضات و نرخ ها'!$I$5,$B$4+'life table -مفروضات و نرخ ها'!A60,"")),"")</f>
        <v/>
      </c>
      <c r="C61" s="122" t="str">
        <f>IFERROR(IF(B61&lt;&gt;"",IF(A60+$C$4&gt;81,"",IF($C$4+'life table -مفروضات و نرخ ها'!A60&lt;$C$4+'life table -مفروضات و نرخ ها'!$I$5,$C$4+'life table -مفروضات و نرخ ها'!A60,"")),""),"")</f>
        <v/>
      </c>
      <c r="D61" s="122" t="str">
        <f>IFERROR(IF(B61&lt;&gt;"",IF(A60+$D$4&gt;81,"",IF($D$4+'life table -مفروضات و نرخ ها'!A60&lt;$D$4+'life table -مفروضات و نرخ ها'!$I$5,$D$4+'life table -مفروضات و نرخ ها'!A60,"")),""),"")</f>
        <v/>
      </c>
      <c r="E61" s="122" t="str">
        <f>IF(B61&lt;&gt;"",IF('life table -مفروضات و نرخ ها'!$K$4&lt;&gt; 0,IF($E$4+'life table -مفروضات و نرخ ها'!A60&lt;$E$4+'life table -مفروضات و نرخ ها'!$I$5,$E$4+'life table -مفروضات و نرخ ها'!A60,"")),"")</f>
        <v/>
      </c>
      <c r="G61" s="123">
        <f>IF(A61&lt;&gt;"",IF('life table -مفروضات و نرخ ها'!$I$7&lt;&gt; "يكجا",G60*(1+'life table -مفروضات و نرخ ها'!$I$4),0),0)</f>
        <v>0</v>
      </c>
      <c r="H61" s="123">
        <f>IFERROR(IF(A61&lt;&gt;"",IF('life table -مفروضات و نرخ ها'!$O$11=1,(G61/K61)-(CA61+CB61+CC61),(G61/K61)),0),0)</f>
        <v>0</v>
      </c>
      <c r="I61" s="123" t="str">
        <f t="shared" si="15"/>
        <v/>
      </c>
      <c r="J61" s="123" t="str">
        <f>IF(A61&lt;&gt;"",IF(A61=1,'life table -مفروضات و نرخ ها'!$M$6,0),"")</f>
        <v/>
      </c>
      <c r="K61" s="124">
        <v>1</v>
      </c>
      <c r="L61" s="124" t="str">
        <f t="shared" si="25"/>
        <v/>
      </c>
      <c r="M61" s="124">
        <f t="shared" si="6"/>
        <v>0.28649999999999998</v>
      </c>
      <c r="N61" s="123">
        <f>IF(B61&lt;&gt;"",S61*(VLOOKUP('life table -مفروضات و نرخ ها'!$O$3+A60,'life table -مفروضات و نرخ ها'!$A$3:$D$103,4)*(1/(1+L61)^0.5)),0)</f>
        <v>0</v>
      </c>
      <c r="O61" s="123">
        <f>IFERROR(IF(C61&lt;&gt;"",R61*(VLOOKUP('life table -مفروضات و نرخ ها'!$S$3+A60,'life table -مفروضات و نرخ ها'!$A$3:$D$103,4)*(1/(1+L61)^0.5)),0),"")</f>
        <v>0</v>
      </c>
      <c r="P61" s="123">
        <f>IFERROR(IF(D61&lt;&gt;"",Q61*(VLOOKUP('life table -مفروضات و نرخ ها'!$S$4+A60,'life table -مفروضات و نرخ ها'!$A$3:$D$103,4)*(1/(1+L61)^0.5)),0),"")</f>
        <v>0</v>
      </c>
      <c r="Q61" s="123">
        <f>IF(D61&lt;&gt;"",IF((Q60*(1+'life table -مفروضات و نرخ ها'!$M$4))&gt;='life table -مفروضات و نرخ ها'!$I$10,'life table -مفروضات و نرخ ها'!$I$10,(Q60*(1+'life table -مفروضات و نرخ ها'!$M$4))),0)</f>
        <v>0</v>
      </c>
      <c r="R61" s="123">
        <f>IF(C61&lt;&gt;"",IF((R60*(1+'life table -مفروضات و نرخ ها'!$M$4))&gt;='life table -مفروضات و نرخ ها'!$I$10,'life table -مفروضات و نرخ ها'!$I$10,(R60*(1+'life table -مفروضات و نرخ ها'!$M$4))),0)</f>
        <v>0</v>
      </c>
      <c r="S61" s="123">
        <f>IF(A61&lt;&gt;"",IF((S60*(1+'life table -مفروضات و نرخ ها'!$M$4))&gt;='life table -مفروضات و نرخ ها'!$I$10,'life table -مفروضات و نرخ ها'!$I$10,(S60*(1+'life table -مفروضات و نرخ ها'!$M$4))),0)</f>
        <v>0</v>
      </c>
      <c r="T61" s="123">
        <f>IF(A61&lt;&gt;"",IF(S61*'ورود اطلاعات'!$D$7&lt;='life table -مفروضات و نرخ ها'!$M$10,S61*'ورود اطلاعات'!$D$7,'life table -مفروضات و نرخ ها'!$M$10),0)</f>
        <v>0</v>
      </c>
      <c r="U61" s="123">
        <f>IF(A61&lt;&gt;"",IF(R61*'ورود اطلاعات'!$F$7&lt;='life table -مفروضات و نرخ ها'!$M$10,R61*'ورود اطلاعات'!$F$7,'life table -مفروضات و نرخ ها'!$M$10),0)</f>
        <v>0</v>
      </c>
      <c r="V61" s="123">
        <f>IF(A61&lt;&gt;"",IF(Q61*'ورود اطلاعات'!$H$7&lt;='life table -مفروضات و نرخ ها'!$M$10,Q61*'ورود اطلاعات'!$H$7,'life table -مفروضات و نرخ ها'!$M$10),0)</f>
        <v>0</v>
      </c>
      <c r="W61" s="123" t="str">
        <f>IF(A61&lt;&gt;"",IF(W60*(1+'life table -مفروضات و نرخ ها'!$M$4)&lt;'life table -مفروضات و نرخ ها'!$I$11,W60*(1+'life table -مفروضات و نرخ ها'!$M$4),'life table -مفروضات و نرخ ها'!$I$11),"")</f>
        <v/>
      </c>
      <c r="X61" s="123">
        <f>IF(C61&lt;&gt;"",IF(X60*(1+'life table -مفروضات و نرخ ها'!$M$4)&lt;'life table -مفروضات و نرخ ها'!$I$11,X60*(1+'life table -مفروضات و نرخ ها'!$M$4),'life table -مفروضات و نرخ ها'!$I$11),0)</f>
        <v>0</v>
      </c>
      <c r="Y61" s="123">
        <f>IF(D61&lt;&gt;"",IF(Y60*(1+'life table -مفروضات و نرخ ها'!$M$4)&lt;'life table -مفروضات و نرخ ها'!$I$11,Y60*(1+'life table -مفروضات و نرخ ها'!$M$4),'life table -مفروضات و نرخ ها'!$I$11),0)</f>
        <v>0</v>
      </c>
      <c r="Z61" s="123">
        <f>IF(A61&lt;&gt;"",IF(Z60*(1+'life table -مفروضات و نرخ ها'!$M$4)&lt;'life table -مفروضات و نرخ ها'!$M$11,Z60*(1+'life table -مفروضات و نرخ ها'!$M$4),'life table -مفروضات و نرخ ها'!$M$11),0)</f>
        <v>0</v>
      </c>
      <c r="AA61" s="123">
        <f>IF(C61&lt;&gt;"",IF(AA60*(1+'life table -مفروضات و نرخ ها'!$M$4)&lt;'life table -مفروضات و نرخ ها'!$M$11,AA60*(1+'life table -مفروضات و نرخ ها'!$M$4),'life table -مفروضات و نرخ ها'!$M$11),0)</f>
        <v>0</v>
      </c>
      <c r="AB61" s="123">
        <f>IF(D61&lt;&gt;"",IF(AB60*(1+'life table -مفروضات و نرخ ها'!$M$4)&lt;'life table -مفروضات و نرخ ها'!$M$11,AB60*(1+'life table -مفروضات و نرخ ها'!$M$4),'life table -مفروضات و نرخ ها'!$M$11),0)</f>
        <v>0</v>
      </c>
      <c r="AC61" s="123">
        <f>IF(B61&gt;60,0,IF('ورود اطلاعات'!$D$14="ندارد",0,MIN(S61*'ورود اطلاعات'!$D$14,'life table -مفروضات و نرخ ها'!$O$10)))</f>
        <v>0</v>
      </c>
      <c r="AD61" s="123">
        <f>IF(C61&gt;60,0,IF('ورود اطلاعات'!$F$14="ندارد",0,MIN(R61*'ورود اطلاعات'!$F$14,'life table -مفروضات و نرخ ها'!$O$10)))</f>
        <v>0</v>
      </c>
      <c r="AE61" s="123">
        <f>IF(D61&gt;60,0,IF('ورود اطلاعات'!$H$14="ندارد",0,MIN(Q61*'ورود اطلاعات'!$H$14,'life table -مفروضات و نرخ ها'!$O$10)))</f>
        <v>0</v>
      </c>
      <c r="AF61" s="123">
        <f>IFERROR(IF(A61&lt;&gt;"",IF(AND('ورود اطلاعات'!$D$21="بیمه گذار",18&lt;=E61,E61&lt;=60),(AF60*AN60-AK60),IF(AND('ورود اطلاعات'!$D$21="بیمه شده اصلی",18&lt;=B61,B61&lt;=60),(AF60*AN60-AK60),0)),0),0)</f>
        <v>0</v>
      </c>
      <c r="AG61" s="123">
        <f t="shared" si="21"/>
        <v>0</v>
      </c>
      <c r="AH61" s="123">
        <f>IF(A61&lt;&gt;"",IF(AND('ورود اطلاعات'!$D$21="بیمه گذار",18&lt;=E61,E61&lt;=60),(AH60*AN60-AJ60),IF(AND('ورود اطلاعات'!$D$21="بیمه شده اصلی",18&lt;=B61,B61&lt;=60),(AH60*AN60-AJ60),0)),0)</f>
        <v>0</v>
      </c>
      <c r="AI61" s="123">
        <f t="shared" si="22"/>
        <v>0</v>
      </c>
      <c r="AJ61" s="123">
        <f>IFERROR(IF(A61&lt;&gt;"",IF('life table -مفروضات و نرخ ها'!$O$6="دارد",IF('life table -مفروضات و نرخ ها'!$O$11=0,IF(AND('life table -مفروضات و نرخ ها'!$K$5="خیر",'ورود اطلاعات'!$D$21="بیمه گذار"),(G62+AZ62+BA62+BB62+BC62+BD62+BE62+BF62+BG62+BH62+BI62+BP62+BQ62+BR62),IF(AND('life table -مفروضات و نرخ ها'!$K$5="خیر",'ورود اطلاعات'!$D$21="بیمه شده اصلی"),(G62+CB62+CC62),0)),0),0),0),0)</f>
        <v>0</v>
      </c>
      <c r="AK61" s="123">
        <f>IF(A61&lt;&gt;"",IF('life table -مفروضات و نرخ ها'!$O$6="دارد",IF('ورود اطلاعات'!$B$9=1,IF('ورود اطلاعات'!$B$11="خیر",G62,0),0),0),0)</f>
        <v>0</v>
      </c>
      <c r="AL61" s="123">
        <f>IF(A61&lt;&gt;"",IF('life table -مفروضات و نرخ ها'!$O$6="دارد",IF('life table -مفروضات و نرخ ها'!$O$11=1,IF('life table -مفروضات و نرخ ها'!$K$5="بلی",G62,0),0),0),0)</f>
        <v>0</v>
      </c>
      <c r="AM61" s="123" t="str">
        <f>IFERROR(IF(A61&lt;&gt;"",IF('life table -مفروضات و نرخ ها'!$O$6="دارد",IF('life table -مفروضات و نرخ ها'!$O$11=0,IF('life table -مفروضات و نرخ ها'!$K$5="بلی",(G62+CB62+CC62),0),0),0),""),0)</f>
        <v/>
      </c>
      <c r="AN61" s="124" t="str">
        <f t="shared" si="16"/>
        <v/>
      </c>
      <c r="AO61" s="124" t="str">
        <f t="shared" si="17"/>
        <v/>
      </c>
      <c r="AP61" s="124" t="str">
        <f>IF(A61&lt;&gt;"",PRODUCT($AO$4:AO61),"")</f>
        <v/>
      </c>
      <c r="AQ61" s="123">
        <f>کارمزد!N61</f>
        <v>0</v>
      </c>
      <c r="AR61" s="123">
        <f>IF(A61&lt;6,('life table -مفروضات و نرخ ها'!$Q$4/5)*$S$4,0)</f>
        <v>0</v>
      </c>
      <c r="AS61" s="123" t="str">
        <f>IFERROR(IF(A61&lt;&gt;"",'life table -مفروضات و نرخ ها'!$Q$6*H61,""),"")</f>
        <v/>
      </c>
      <c r="AT61" s="123" t="str">
        <f>IF(A61&lt;&gt;"",'life table -مفروضات و نرخ ها'!$Q$7*H61,"")</f>
        <v/>
      </c>
      <c r="AU61" s="123">
        <f t="shared" si="18"/>
        <v>0</v>
      </c>
      <c r="AV61" s="125">
        <f>IF(A61&lt;&gt;"",(('life table -مفروضات و نرخ ها'!$M$5*(((AN61)^(1/'life table -مفروضات و نرخ ها'!$M$5))-1))/((1-AO61)*((AN61)^(1/'life table -مفروضات و نرخ ها'!$M$5)))-1),0)</f>
        <v>0</v>
      </c>
      <c r="AW61" s="123" t="str">
        <f>IF(A61&lt;&gt;"",N61*'life table -مفروضات و نرخ ها'!$O$4,"")</f>
        <v/>
      </c>
      <c r="AX61" s="123" t="str">
        <f>IF(A61&lt;&gt;"",O61*'life table -مفروضات و نرخ ها'!$U$3,"")</f>
        <v/>
      </c>
      <c r="AY61" s="123" t="str">
        <f>IF(A61&lt;&gt;"",P61*'life table -مفروضات و نرخ ها'!$U$4,"")</f>
        <v/>
      </c>
      <c r="AZ61" s="123" t="str">
        <f>IFERROR(IF(A61&lt;&gt;"",IF('life table -مفروضات و نرخ ها'!$O$8=1,('life table -مفروضات و نرخ ها'!$Y$3*T61),IF('life table -مفروضات و نرخ ها'!$O$8=2,('life table -مفروضات و نرخ ها'!$Y$4*T61),IF('life table -مفروضات و نرخ ها'!$O$8=3,('life table -مفروضات و نرخ ها'!$Y$5*T61),IF('life table -مفروضات و نرخ ها'!$O$8=4,('life table -مفروضات و نرخ ها'!$Y$6*T61),('life table -مفروضات و نرخ ها'!$Y$7*T61))))),""),"")</f>
        <v/>
      </c>
      <c r="BA61" s="123" t="str">
        <f>IFERROR(IF(A61&lt;&gt;"",IF('life table -مفروضات و نرخ ها'!$S$10=1,('life table -مفروضات و نرخ ها'!$Y$3*U61),IF('life table -مفروضات و نرخ ها'!$S$10=2,('life table -مفروضات و نرخ ها'!$Y$4*U61),IF('life table -مفروضات و نرخ ها'!$S$10=3,('life table -مفروضات و نرخ ها'!$Y$5*U61),IF('life table -مفروضات و نرخ ها'!$S$10=4,('life table -مفروضات و نرخ ها'!$Y$6*U61),('life table -مفروضات و نرخ ها'!$Y$7*U61))))),""),"")</f>
        <v/>
      </c>
      <c r="BB61" s="123" t="str">
        <f>IFERROR(IF(A61&lt;&gt;"",IF('life table -مفروضات و نرخ ها'!$S$11=1,('life table -مفروضات و نرخ ها'!$Y$3*V61),IF('life table -مفروضات و نرخ ها'!$S$11=2,('life table -مفروضات و نرخ ها'!$Y$4*V61),IF('life table -مفروضات و نرخ ها'!$S$11=3,('life table -مفروضات و نرخ ها'!$Y$5*V61),IF('life table -مفروضات و نرخ ها'!$S$11=4,('life table -مفروضات و نرخ ها'!$Y$6*V61),('life table -مفروضات و نرخ ها'!$Y$7*V61))))),""),"")</f>
        <v/>
      </c>
      <c r="BC61" s="123" t="str">
        <f>IFERROR(IF(A61&lt;&gt;"",IF('life table -مفروضات و نرخ ها'!$O$8=1,('life table -مفروضات و نرخ ها'!$Z$3*W61),IF('life table -مفروضات و نرخ ها'!$O$8=2,('life table -مفروضات و نرخ ها'!$Z$4*W61),IF('life table -مفروضات و نرخ ها'!$O$8=3,('life table -مفروضات و نرخ ها'!$Z$5*W61),IF('life table -مفروضات و نرخ ها'!$O$8=4,('life table -مفروضات و نرخ ها'!$Z$6*W61),('life table -مفروضات و نرخ ها'!$Z$7*W61))))),""),"")</f>
        <v/>
      </c>
      <c r="BD61" s="123" t="str">
        <f>IFERROR(IF(A61&lt;&gt;"",IF('life table -مفروضات و نرخ ها'!$S$10=1,('life table -مفروضات و نرخ ها'!$Z$3*X61),IF('life table -مفروضات و نرخ ها'!$S$10=2,('life table -مفروضات و نرخ ها'!$Z$4*X61),IF('life table -مفروضات و نرخ ها'!$S$10=3,('life table -مفروضات و نرخ ها'!$Z$5*X61),IF('life table -مفروضات و نرخ ها'!$S$10=4,('life table -مفروضات و نرخ ها'!$Z$6*X61),('life table -مفروضات و نرخ ها'!$Z$7*X61))))),""),"")</f>
        <v/>
      </c>
      <c r="BE61" s="123" t="str">
        <f>IFERROR(IF(A61&lt;&gt;"",IF('life table -مفروضات و نرخ ها'!$S$11=1,('life table -مفروضات و نرخ ها'!$Z$3*Y61),IF('life table -مفروضات و نرخ ها'!$S$11=2,('life table -مفروضات و نرخ ها'!$Z$4*Y61),IF('life table -مفروضات و نرخ ها'!$S$11=3,('life table -مفروضات و نرخ ها'!$Z$5*Y61),IF('life table -مفروضات و نرخ ها'!$S$11=4,('life table -مفروضات و نرخ ها'!$Z$6*Y61),('life table -مفروضات و نرخ ها'!$Z$7*Y61))))),""),"")</f>
        <v/>
      </c>
      <c r="BF61" s="123" t="str">
        <f>IFERROR(IF(A61&lt;&gt;"",IF('life table -مفروضات و نرخ ها'!$O$8=1,('life table -مفروضات و نرخ ها'!$AA$3*Z61),IF('life table -مفروضات و نرخ ها'!$O$8=2,('life table -مفروضات و نرخ ها'!$AA$4*Z61),IF('life table -مفروضات و نرخ ها'!$O$8=3,('life table -مفروضات و نرخ ها'!$AA$5*Z61),IF('life table -مفروضات و نرخ ها'!$O$8=4,('life table -مفروضات و نرخ ها'!$AA$6*Z61),('life table -مفروضات و نرخ ها'!$AA$7*Z61))))),""),"")</f>
        <v/>
      </c>
      <c r="BG61" s="123" t="str">
        <f>IFERROR(IF(A61&lt;&gt;"",IF('life table -مفروضات و نرخ ها'!$S$10=1,('life table -مفروضات و نرخ ها'!$AA$3*AA61),IF('life table -مفروضات و نرخ ها'!$S$10=2,('life table -مفروضات و نرخ ها'!$AA$4*AA61),IF('life table -مفروضات و نرخ ها'!$S$10=3,('life table -مفروضات و نرخ ها'!$AA$5*AA61),IF('life table -مفروضات و نرخ ها'!$S$10=4,('life table -مفروضات و نرخ ها'!$AA$6*AA61),('life table -مفروضات و نرخ ها'!$AA$7*AA61))))),""),"")</f>
        <v/>
      </c>
      <c r="BH61" s="123" t="str">
        <f>IFERROR(IF(B61&lt;&gt;"",IF('life table -مفروضات و نرخ ها'!$S$11=1,('life table -مفروضات و نرخ ها'!$AA$3*AB61),IF('life table -مفروضات و نرخ ها'!$S$11=2,('life table -مفروضات و نرخ ها'!$AA$4*AB61),IF('life table -مفروضات و نرخ ها'!$S$11=3,('life table -مفروضات و نرخ ها'!$AA$5*AB61),IF('life table -مفروضات و نرخ ها'!$S$11=4,('life table -مفروضات و نرخ ها'!$AA$6*AB61),('life table -مفروضات و نرخ ها'!$AA$7*AB61))))),""),"")</f>
        <v/>
      </c>
      <c r="BI61" s="123" t="str">
        <f>IF(A61&lt;&gt;"",(T61*'life table -مفروضات و نرخ ها'!$Y$3+W61*'life table -مفروضات و نرخ ها'!$Z$3+Z61*'life table -مفروضات و نرخ ها'!$AA$3)*'ورود اطلاعات'!$D$22+(U61*'life table -مفروضات و نرخ ها'!$Y$3+X61*'life table -مفروضات و نرخ ها'!$Z$3+AA61*'life table -مفروضات و نرخ ها'!$AA$3)*'ورود اطلاعات'!$F$17+(V61*'life table -مفروضات و نرخ ها'!$Y$3+Y61*'life table -مفروضات و نرخ ها'!$Z$3+AB61*'life table -مفروضات و نرخ ها'!$AA$3)*('ورود اطلاعات'!$H$17),"")</f>
        <v/>
      </c>
      <c r="BJ61" s="123">
        <f>IFERROR(IF($B$4+A61='ورود اطلاعات'!$B$8+محاسبات!$B$4,0,IF('ورود اطلاعات'!$B$11="بلی",IF(AND(B61&lt;18,B61&gt;60),0,IF(AND('ورود اطلاعات'!$D$20="دارد",'ورود اطلاعات'!$B$9=0),(G61+AZ61+BA61+BB61+BC61+BD61+BE61+BF61+BG61+BH61+BP61+BQ61+BR61+BI61)/K61)*VLOOKUP(B61,'life table -مفروضات و نرخ ها'!AF:AG,2,0))*(1+'ورود اطلاعات'!$D$22+'ورود اطلاعات'!$D$5),0)),0)</f>
        <v>0</v>
      </c>
      <c r="BK61" s="123">
        <f>IFERROR(IF($B$4+A61='ورود اطلاعات'!$B$8+محاسبات!$B$4,0,IF('ورود اطلاعات'!$B$11="بلی",IF(AND(B61&lt;18,B61&gt;60),0,IF(AND('ورود اطلاعات'!$D$20="دارد",'ورود اطلاعات'!$B$9=1),(G61)/K61)*VLOOKUP(B61,'life table -مفروضات و نرخ ها'!AF:AG,2,0))*(1+'ورود اطلاعات'!$D$22+'ورود اطلاعات'!$D$5),0)),0)</f>
        <v>0</v>
      </c>
      <c r="BL61" s="123">
        <f>IFERROR(IF($E$4+A61='ورود اطلاعات'!$B$8+محاسبات!$E$4,0,IF('ورود اطلاعات'!$B$9=0,IF('ورود اطلاعات'!$B$11="خیر",IF('ورود اطلاعات'!$D$20="دارد",IF('ورود اطلاعات'!$D$21="بیمه گذار",IF(AND(E61&lt;18,E61&gt;60),0,(((G61+AZ61+BA61+BB61+BC61+BD61+BE61+BF61+BG61+BH61+BP61+BQ61+BR61+BI61)/K61)*VLOOKUP(E61,'life table -مفروضات و نرخ ها'!AF:AG,2,0)*(1+'ورود اطلاعات'!$D$24+'ورود اطلاعات'!$D$23))),0),0),0),0)),0)</f>
        <v>0</v>
      </c>
      <c r="BM61" s="123">
        <f>IFERROR(IF($B$4+A61='ورود اطلاعات'!$B$8+$B$4,0,IF('ورود اطلاعات'!$B$9=0,IF('ورود اطلاعات'!$B$11="خیر",IF('ورود اطلاعات'!$D$20="دارد",IF('ورود اطلاعات'!$D$21="بیمه شده اصلی",IF(AND(B61&lt;18,B61&gt;60),0,(((G61+AZ61+BA61+BB61+BC61+BD61+BE61+BF61+BG61+BH61+BP61+BQ61+BR61+BI61)/K61)*VLOOKUP(B61,'life table -مفروضات و نرخ ها'!AF:AG,2,0)*(1+'ورود اطلاعات'!$D$22+'ورود اطلاعات'!$D$5))),0),0),0),0)),0)</f>
        <v>0</v>
      </c>
      <c r="BN61" s="123">
        <f>IFERROR(IF($E$4+A61='ورود اطلاعات'!$B$8+$E$4,0,IF('ورود اطلاعات'!$B$9=1,IF('ورود اطلاعات'!$B$11="خیر",IF('ورود اطلاعات'!$D$20="دارد",IF('ورود اطلاعات'!$D$21="بیمه گذار",IF(AND(E61&lt;18,E61&gt;60),0,((G61/K61)*VLOOKUP(E61,'life table -مفروضات و نرخ ها'!AF:AG,2,0)*(1+'ورود اطلاعات'!$D$24+'ورود اطلاعات'!$D$23))),0),0),0))),0)</f>
        <v>0</v>
      </c>
      <c r="BO61" s="123">
        <f>IFERROR(IF($B$4+A61='ورود اطلاعات'!$B$8+$B$4,0,IF('ورود اطلاعات'!$B$9=1,IF('ورود اطلاعات'!$B$11="خیر",IF('ورود اطلاعات'!$D$20="دارد",IF('ورود اطلاعات'!$D$21="بیمه شده اصلی",IF(AND(B61&lt;18,B61&gt;60),0,((G61/K61)*VLOOKUP(B61,'life table -مفروضات و نرخ ها'!AF:AG,2,0)*(1+'ورود اطلاعات'!$D$22+'ورود اطلاعات'!$D$5))),0),0),0),0)),0)</f>
        <v>0</v>
      </c>
      <c r="BP61" s="123">
        <f>IFERROR(IF('ورود اطلاعات'!$D$16=5,(VLOOKUP(محاسبات!B61,'life table -مفروضات و نرخ ها'!AC:AD,2,0)*محاسبات!AC61)/1000000,(VLOOKUP(محاسبات!B61,'life table -مفروضات و نرخ ها'!AC:AE,3,0)*محاسبات!AC61)/1000000)*(1+'ورود اطلاعات'!$D$5),0)</f>
        <v>0</v>
      </c>
      <c r="BQ61" s="123">
        <f>IFERROR(IF('ورود اطلاعات'!$F$16=5,(VLOOKUP(C61,'life table -مفروضات و نرخ ها'!AC:AD,2,0)*AD61)/1000000,(VLOOKUP(C61,'life table -مفروضات و نرخ ها'!AC:AE,3,0)*محاسبات!AD61)/1000000)*(1+'ورود اطلاعات'!$F$5),0)</f>
        <v>0</v>
      </c>
      <c r="BR61" s="123">
        <f>IFERROR(IF('ورود اطلاعات'!$H$16=5,(VLOOKUP(D61,'life table -مفروضات و نرخ ها'!AC:AD,2,0)*AE61)/1000000,(VLOOKUP(D61,'life table -مفروضات و نرخ ها'!AC:AE,3,0)*AE61)/1000000)*(1+'ورود اطلاعات'!$H$5),0)</f>
        <v>0</v>
      </c>
      <c r="BS61" s="123" t="b">
        <f>IF(A61&lt;&gt;"",IF('ورود اطلاعات'!$B$9=1,IF('ورود اطلاعات'!$B$11="بلی",IF(AND(18&lt;=B61,B61&lt;=60),AG61*(VLOOKUP('life table -مفروضات و نرخ ها'!$O$3+A60,'life table -مفروضات و نرخ ها'!$A$3:$D$103,4,0))*(1+'ورود اطلاعات'!$D$5),0),0),0))</f>
        <v>0</v>
      </c>
      <c r="BT61" s="123" t="b">
        <f>IFERROR(IF(A61&lt;&gt;"",IF('ورود اطلاعات'!$B$9=1,IF('ورود اطلاعات'!$B$11="خیر",IF('ورود اطلاعات'!$D$21="بیمه شده اصلی",(محاسبات!AF61*VLOOKUP(محاسبات!B61,'life table -مفروضات و نرخ ها'!A:D,4,0)*(1+'ورود اطلاعات'!$D$5)),IF('ورود اطلاعات'!$D$21="بیمه گذار",(محاسبات!AF61*VLOOKUP(محاسبات!E61,'life table -مفروضات و نرخ ها'!A:D,4,0)*(1+'ورود اطلاعات'!$D$23)),0))))),0)</f>
        <v>0</v>
      </c>
      <c r="BU61" s="123" t="b">
        <f>IFERROR(IF(A61&lt;&gt;"",IF('ورود اطلاعات'!$B$9=0,IF('ورود اطلاعات'!$B$11="خیر",IF('ورود اطلاعات'!$D$21="بیمه شده اصلی",(محاسبات!AH61*VLOOKUP(محاسبات!B61,'life table -مفروضات و نرخ ها'!A:D,4,0)*(1+'ورود اطلاعات'!$D$5)),IF('ورود اطلاعات'!$D$21="بیمه گذار",(محاسبات!AH61*VLOOKUP(محاسبات!E61,'life table -مفروضات و نرخ ها'!A:D,4,0)*(1+'ورود اطلاعات'!$D$23)),0))))),0)</f>
        <v>0</v>
      </c>
      <c r="BV61" s="123" t="b">
        <f>IF(A61&lt;&gt;"",IF('ورود اطلاعات'!$B$9=0,IF('ورود اطلاعات'!$B$11="بلی",IF(AND(18&lt;=B61,B61&lt;=60),AI61*(VLOOKUP('life table -مفروضات و نرخ ها'!$O$3+A60,'life table -مفروضات و نرخ ها'!$A$3:$D$103,4,0))*(1+'ورود اطلاعات'!$D$5),0),0),0))</f>
        <v>0</v>
      </c>
      <c r="BW61" s="123" t="str">
        <f>IFERROR(IF(A61&lt;&gt;"",'life table -مفروضات و نرخ ها'!$Q$11*BK61,""),0)</f>
        <v/>
      </c>
      <c r="BX61" s="123" t="str">
        <f>IFERROR(IF(A61&lt;&gt;"",'life table -مفروضات و نرخ ها'!$Q$11*(BO61+BN61),""),0)</f>
        <v/>
      </c>
      <c r="BY61" s="123">
        <f>IFERROR(IF(A61&lt;&gt;"",BJ61*'life table -مفروضات و نرخ ها'!$Q$11,0),"")</f>
        <v>0</v>
      </c>
      <c r="BZ61" s="123">
        <f>IFERROR(IF(A61&lt;&gt;"",(BM61+BL61)*'life table -مفروضات و نرخ ها'!$Q$11,0),0)</f>
        <v>0</v>
      </c>
      <c r="CA61" s="123">
        <f>IF(A61&lt;&gt;"",AZ61+BC61+BF61+BJ61+BK61+BL61+BM61+BN61+BO61+BP61+BS61+BT61+BU61+BV61+BW61+BX61+BY61+BZ61+'ورود اطلاعات'!$D$22*(محاسبات!T61*'life table -مفروضات و نرخ ها'!$Y$3+محاسبات!W61*'life table -مفروضات و نرخ ها'!$Z$3+محاسبات!Z61*'life table -مفروضات و نرخ ها'!$AA$3),0)</f>
        <v>0</v>
      </c>
      <c r="CB61" s="123">
        <f>IF(A61&lt;&gt;"",BA61+BD61+BG61+BQ61+'ورود اطلاعات'!$F$17*(محاسبات!U61*'life table -مفروضات و نرخ ها'!$Y$3+محاسبات!X61*'life table -مفروضات و نرخ ها'!$Z$3+محاسبات!AA61*'life table -مفروضات و نرخ ها'!$AA$3),0)</f>
        <v>0</v>
      </c>
      <c r="CC61" s="123" t="str">
        <f>IF(A61&lt;&gt;"",BB61+BE61+BH61+BR61+'ورود اطلاعات'!$H$17*(محاسبات!V61*'life table -مفروضات و نرخ ها'!$Y$3+محاسبات!Y61*'life table -مفروضات و نرخ ها'!$Z$3+محاسبات!AB61*'life table -مفروضات و نرخ ها'!$AA$3),"")</f>
        <v/>
      </c>
      <c r="CD61" s="123" t="str">
        <f>IF(B61&lt;&gt;"",'life table -مفروضات و نرخ ها'!$Q$8*(N61+P61+O61+AQ61+AR61+AS61+AT61+AW61+AX61+AY61+AZ61+BA61+BL61+BN61+BO61+BB61+BC61+BD61+BE61+BF61+BG61+BH61+BP61+BQ61+BR61+BJ61+BK61+BM61+BS61+BT61+BU61+BV61+BW61+BX61+BY61+BZ61+AU61),"")</f>
        <v/>
      </c>
      <c r="CE61" s="123" t="str">
        <f>IF(B61&lt;&gt;"",'life table -مفروضات و نرخ ها'!$Q$9*(N61+P61+O61+AQ61+AR61+AS61+AT61+AW61+AX61+AY61+AZ61+BA61+BL61+BN61+BO61+BB61+BC61+BD61+BE61+BF61+BG61+BH61+BP61+BQ61+BR61+BJ61+BK61+BM61+BS61+BT61+BU61+BV61+BW61+BX61+BY61+BZ61+AU61),"")</f>
        <v/>
      </c>
      <c r="CF61" s="123" t="str">
        <f>IF(A61&lt;&gt;"",(CF60*(1+L61)+(I61/'life table -مفروضات و نرخ ها'!$M$5)*L61*((1+L61)^(1/'life table -مفروضات و نرخ ها'!$M$5))/(((1+L61)^(1/'life table -مفروضات و نرخ ها'!$M$5))-1)),"")</f>
        <v/>
      </c>
      <c r="CG61" s="123" t="str">
        <f t="shared" si="24"/>
        <v/>
      </c>
      <c r="CH61" s="123" t="str">
        <f t="shared" si="23"/>
        <v/>
      </c>
      <c r="CI61" s="123" t="str">
        <f t="shared" si="12"/>
        <v/>
      </c>
      <c r="CJ61" s="123" t="str">
        <f t="shared" si="19"/>
        <v/>
      </c>
      <c r="CK61" s="121">
        <f>'ورود اطلاعات'!$D$19*محاسبات!G60</f>
        <v>0</v>
      </c>
      <c r="CL61" s="126">
        <f t="shared" si="20"/>
        <v>0</v>
      </c>
      <c r="CM61" s="123" t="str">
        <f>IF(A61&lt;&gt;"",(CM60*(1+$CO$1)+(I61/'life table -مفروضات و نرخ ها'!$M$5)*$CO$1*((1+$CO$1)^(1/'life table -مفروضات و نرخ ها'!$M$5))/(((1+$CO$1)^(1/'life table -مفروضات و نرخ ها'!$M$5))-1)),"")</f>
        <v/>
      </c>
      <c r="CN61" s="123" t="str">
        <f t="shared" si="9"/>
        <v/>
      </c>
    </row>
    <row r="62" spans="1:92" ht="19.5" x14ac:dyDescent="0.25">
      <c r="A62" s="95" t="str">
        <f t="shared" si="10"/>
        <v/>
      </c>
      <c r="B62" s="122" t="str">
        <f>IFERROR(IF(A61+$B$4&gt;81,"",IF($B$4+'life table -مفروضات و نرخ ها'!A61&lt;$B$4+'life table -مفروضات و نرخ ها'!$I$5,$B$4+'life table -مفروضات و نرخ ها'!A61,"")),"")</f>
        <v/>
      </c>
      <c r="C62" s="122" t="str">
        <f>IFERROR(IF(B62&lt;&gt;"",IF(A61+$C$4&gt;81,"",IF($C$4+'life table -مفروضات و نرخ ها'!A61&lt;$C$4+'life table -مفروضات و نرخ ها'!$I$5,$C$4+'life table -مفروضات و نرخ ها'!A61,"")),""),"")</f>
        <v/>
      </c>
      <c r="D62" s="122" t="str">
        <f>IFERROR(IF(B62&lt;&gt;"",IF(A61+$D$4&gt;81,"",IF($D$4+'life table -مفروضات و نرخ ها'!A61&lt;$D$4+'life table -مفروضات و نرخ ها'!$I$5,$D$4+'life table -مفروضات و نرخ ها'!A61,"")),""),"")</f>
        <v/>
      </c>
      <c r="E62" s="122" t="str">
        <f>IF(B62&lt;&gt;"",IF('life table -مفروضات و نرخ ها'!$K$4&lt;&gt; 0,IF($E$4+'life table -مفروضات و نرخ ها'!A61&lt;$E$4+'life table -مفروضات و نرخ ها'!$I$5,$E$4+'life table -مفروضات و نرخ ها'!A61,"")),"")</f>
        <v/>
      </c>
      <c r="G62" s="123">
        <f>IF(A62&lt;&gt;"",IF('life table -مفروضات و نرخ ها'!$I$7&lt;&gt; "يكجا",G61*(1+'life table -مفروضات و نرخ ها'!$I$4),0),0)</f>
        <v>0</v>
      </c>
      <c r="H62" s="123">
        <f>IFERROR(IF(A62&lt;&gt;"",IF('life table -مفروضات و نرخ ها'!$O$11=1,(G62/K62)-(CA62+CB62+CC62),(G62/K62)),0),0)</f>
        <v>0</v>
      </c>
      <c r="I62" s="123" t="str">
        <f t="shared" si="15"/>
        <v/>
      </c>
      <c r="J62" s="123" t="str">
        <f>IF(A62&lt;&gt;"",IF(A62=1,'life table -مفروضات و نرخ ها'!$M$6,0),"")</f>
        <v/>
      </c>
      <c r="K62" s="124">
        <v>1</v>
      </c>
      <c r="L62" s="124" t="str">
        <f t="shared" si="25"/>
        <v/>
      </c>
      <c r="M62" s="124">
        <f t="shared" si="6"/>
        <v>0.28649999999999998</v>
      </c>
      <c r="N62" s="123">
        <f>IF(B62&lt;&gt;"",S62*(VLOOKUP('life table -مفروضات و نرخ ها'!$O$3+A61,'life table -مفروضات و نرخ ها'!$A$3:$D$103,4)*(1/(1+L62)^0.5)),0)</f>
        <v>0</v>
      </c>
      <c r="O62" s="123">
        <f>IFERROR(IF(C62&lt;&gt;"",R62*(VLOOKUP('life table -مفروضات و نرخ ها'!$S$3+A61,'life table -مفروضات و نرخ ها'!$A$3:$D$103,4)*(1/(1+L62)^0.5)),0),"")</f>
        <v>0</v>
      </c>
      <c r="P62" s="123">
        <f>IFERROR(IF(D62&lt;&gt;"",Q62*(VLOOKUP('life table -مفروضات و نرخ ها'!$S$4+A61,'life table -مفروضات و نرخ ها'!$A$3:$D$103,4)*(1/(1+L62)^0.5)),0),"")</f>
        <v>0</v>
      </c>
      <c r="Q62" s="123">
        <f>IF(D62&lt;&gt;"",IF((Q61*(1+'life table -مفروضات و نرخ ها'!$M$4))&gt;='life table -مفروضات و نرخ ها'!$I$10,'life table -مفروضات و نرخ ها'!$I$10,(Q61*(1+'life table -مفروضات و نرخ ها'!$M$4))),0)</f>
        <v>0</v>
      </c>
      <c r="R62" s="123">
        <f>IF(C62&lt;&gt;"",IF((R61*(1+'life table -مفروضات و نرخ ها'!$M$4))&gt;='life table -مفروضات و نرخ ها'!$I$10,'life table -مفروضات و نرخ ها'!$I$10,(R61*(1+'life table -مفروضات و نرخ ها'!$M$4))),0)</f>
        <v>0</v>
      </c>
      <c r="S62" s="123">
        <f>IF(A62&lt;&gt;"",IF((S61*(1+'life table -مفروضات و نرخ ها'!$M$4))&gt;='life table -مفروضات و نرخ ها'!$I$10,'life table -مفروضات و نرخ ها'!$I$10,(S61*(1+'life table -مفروضات و نرخ ها'!$M$4))),0)</f>
        <v>0</v>
      </c>
      <c r="T62" s="123">
        <f>IF(A62&lt;&gt;"",IF(S62*'ورود اطلاعات'!$D$7&lt;='life table -مفروضات و نرخ ها'!$M$10,S62*'ورود اطلاعات'!$D$7,'life table -مفروضات و نرخ ها'!$M$10),0)</f>
        <v>0</v>
      </c>
      <c r="U62" s="123">
        <f>IF(A62&lt;&gt;"",IF(R62*'ورود اطلاعات'!$F$7&lt;='life table -مفروضات و نرخ ها'!$M$10,R62*'ورود اطلاعات'!$F$7,'life table -مفروضات و نرخ ها'!$M$10),0)</f>
        <v>0</v>
      </c>
      <c r="V62" s="123">
        <f>IF(A62&lt;&gt;"",IF(Q62*'ورود اطلاعات'!$H$7&lt;='life table -مفروضات و نرخ ها'!$M$10,Q62*'ورود اطلاعات'!$H$7,'life table -مفروضات و نرخ ها'!$M$10),0)</f>
        <v>0</v>
      </c>
      <c r="W62" s="123" t="str">
        <f>IF(A62&lt;&gt;"",IF(W61*(1+'life table -مفروضات و نرخ ها'!$M$4)&lt;'life table -مفروضات و نرخ ها'!$I$11,W61*(1+'life table -مفروضات و نرخ ها'!$M$4),'life table -مفروضات و نرخ ها'!$I$11),"")</f>
        <v/>
      </c>
      <c r="X62" s="123">
        <f>IF(C62&lt;&gt;"",IF(X61*(1+'life table -مفروضات و نرخ ها'!$M$4)&lt;'life table -مفروضات و نرخ ها'!$I$11,X61*(1+'life table -مفروضات و نرخ ها'!$M$4),'life table -مفروضات و نرخ ها'!$I$11),0)</f>
        <v>0</v>
      </c>
      <c r="Y62" s="123">
        <f>IF(D62&lt;&gt;"",IF(Y61*(1+'life table -مفروضات و نرخ ها'!$M$4)&lt;'life table -مفروضات و نرخ ها'!$I$11,Y61*(1+'life table -مفروضات و نرخ ها'!$M$4),'life table -مفروضات و نرخ ها'!$I$11),0)</f>
        <v>0</v>
      </c>
      <c r="Z62" s="123">
        <f>IF(A62&lt;&gt;"",IF(Z61*(1+'life table -مفروضات و نرخ ها'!$M$4)&lt;'life table -مفروضات و نرخ ها'!$M$11,Z61*(1+'life table -مفروضات و نرخ ها'!$M$4),'life table -مفروضات و نرخ ها'!$M$11),0)</f>
        <v>0</v>
      </c>
      <c r="AA62" s="123">
        <f>IF(C62&lt;&gt;"",IF(AA61*(1+'life table -مفروضات و نرخ ها'!$M$4)&lt;'life table -مفروضات و نرخ ها'!$M$11,AA61*(1+'life table -مفروضات و نرخ ها'!$M$4),'life table -مفروضات و نرخ ها'!$M$11),0)</f>
        <v>0</v>
      </c>
      <c r="AB62" s="123">
        <f>IF(D62&lt;&gt;"",IF(AB61*(1+'life table -مفروضات و نرخ ها'!$M$4)&lt;'life table -مفروضات و نرخ ها'!$M$11,AB61*(1+'life table -مفروضات و نرخ ها'!$M$4),'life table -مفروضات و نرخ ها'!$M$11),0)</f>
        <v>0</v>
      </c>
      <c r="AC62" s="123">
        <f>IF(B62&gt;60,0,IF('ورود اطلاعات'!$D$14="ندارد",0,MIN(S62*'ورود اطلاعات'!$D$14,'life table -مفروضات و نرخ ها'!$O$10)))</f>
        <v>0</v>
      </c>
      <c r="AD62" s="123">
        <f>IF(C62&gt;60,0,IF('ورود اطلاعات'!$F$14="ندارد",0,MIN(R62*'ورود اطلاعات'!$F$14,'life table -مفروضات و نرخ ها'!$O$10)))</f>
        <v>0</v>
      </c>
      <c r="AE62" s="123">
        <f>IF(D62&gt;60,0,IF('ورود اطلاعات'!$H$14="ندارد",0,MIN(Q62*'ورود اطلاعات'!$H$14,'life table -مفروضات و نرخ ها'!$O$10)))</f>
        <v>0</v>
      </c>
      <c r="AF62" s="123">
        <f>IFERROR(IF(A62&lt;&gt;"",IF(AND('ورود اطلاعات'!$D$21="بیمه گذار",18&lt;=E62,E62&lt;=60),(AF61*AN61-AK61),IF(AND('ورود اطلاعات'!$D$21="بیمه شده اصلی",18&lt;=B62,B62&lt;=60),(AF61*AN61-AK61),0)),0),0)</f>
        <v>0</v>
      </c>
      <c r="AG62" s="123">
        <f t="shared" si="21"/>
        <v>0</v>
      </c>
      <c r="AH62" s="123">
        <f>IF(A62&lt;&gt;"",IF(AND('ورود اطلاعات'!$D$21="بیمه گذار",18&lt;=E62,E62&lt;=60),(AH61*AN61-AJ61),IF(AND('ورود اطلاعات'!$D$21="بیمه شده اصلی",18&lt;=B62,B62&lt;=60),(AH61*AN61-AJ61),0)),0)</f>
        <v>0</v>
      </c>
      <c r="AI62" s="123">
        <f t="shared" si="22"/>
        <v>0</v>
      </c>
      <c r="AJ62" s="123">
        <f>IFERROR(IF(A62&lt;&gt;"",IF('life table -مفروضات و نرخ ها'!$O$6="دارد",IF('life table -مفروضات و نرخ ها'!$O$11=0,IF(AND('life table -مفروضات و نرخ ها'!$K$5="خیر",'ورود اطلاعات'!$D$21="بیمه گذار"),(G63+AZ63+BA63+BB63+BC63+BD63+BE63+BF63+BG63+BH63+BI63+BP63+BQ63+BR63),IF(AND('life table -مفروضات و نرخ ها'!$K$5="خیر",'ورود اطلاعات'!$D$21="بیمه شده اصلی"),(G63+CB63+CC63),0)),0),0),0),0)</f>
        <v>0</v>
      </c>
      <c r="AK62" s="123">
        <f>IF(A62&lt;&gt;"",IF('life table -مفروضات و نرخ ها'!$O$6="دارد",IF('ورود اطلاعات'!$B$9=1,IF('ورود اطلاعات'!$B$11="خیر",G63,0),0),0),0)</f>
        <v>0</v>
      </c>
      <c r="AL62" s="123">
        <f>IF(A62&lt;&gt;"",IF('life table -مفروضات و نرخ ها'!$O$6="دارد",IF('life table -مفروضات و نرخ ها'!$O$11=1,IF('life table -مفروضات و نرخ ها'!$K$5="بلی",G63,0),0),0),0)</f>
        <v>0</v>
      </c>
      <c r="AM62" s="123" t="str">
        <f>IFERROR(IF(A62&lt;&gt;"",IF('life table -مفروضات و نرخ ها'!$O$6="دارد",IF('life table -مفروضات و نرخ ها'!$O$11=0,IF('life table -مفروضات و نرخ ها'!$K$5="بلی",(G63+CB63+CC63),0),0),0),""),0)</f>
        <v/>
      </c>
      <c r="AN62" s="124" t="str">
        <f t="shared" si="16"/>
        <v/>
      </c>
      <c r="AO62" s="124" t="str">
        <f t="shared" si="17"/>
        <v/>
      </c>
      <c r="AP62" s="124" t="str">
        <f>IF(A62&lt;&gt;"",PRODUCT($AO$4:AO62),"")</f>
        <v/>
      </c>
      <c r="AQ62" s="123">
        <f>کارمزد!N62</f>
        <v>0</v>
      </c>
      <c r="AR62" s="123">
        <f>IF(A62&lt;6,('life table -مفروضات و نرخ ها'!$Q$4/5)*$S$4,0)</f>
        <v>0</v>
      </c>
      <c r="AS62" s="123" t="str">
        <f>IFERROR(IF(A62&lt;&gt;"",'life table -مفروضات و نرخ ها'!$Q$6*H62,""),"")</f>
        <v/>
      </c>
      <c r="AT62" s="123" t="str">
        <f>IF(A62&lt;&gt;"",'life table -مفروضات و نرخ ها'!$Q$7*H62,"")</f>
        <v/>
      </c>
      <c r="AU62" s="123">
        <f t="shared" si="18"/>
        <v>0</v>
      </c>
      <c r="AV62" s="125">
        <f>IF(A62&lt;&gt;"",(('life table -مفروضات و نرخ ها'!$M$5*(((AN62)^(1/'life table -مفروضات و نرخ ها'!$M$5))-1))/((1-AO62)*((AN62)^(1/'life table -مفروضات و نرخ ها'!$M$5)))-1),0)</f>
        <v>0</v>
      </c>
      <c r="AW62" s="123" t="str">
        <f>IF(A62&lt;&gt;"",N62*'life table -مفروضات و نرخ ها'!$O$4,"")</f>
        <v/>
      </c>
      <c r="AX62" s="123" t="str">
        <f>IF(A62&lt;&gt;"",O62*'life table -مفروضات و نرخ ها'!$U$3,"")</f>
        <v/>
      </c>
      <c r="AY62" s="123" t="str">
        <f>IF(A62&lt;&gt;"",P62*'life table -مفروضات و نرخ ها'!$U$4,"")</f>
        <v/>
      </c>
      <c r="AZ62" s="123" t="str">
        <f>IFERROR(IF(A62&lt;&gt;"",IF('life table -مفروضات و نرخ ها'!$O$8=1,('life table -مفروضات و نرخ ها'!$Y$3*T62),IF('life table -مفروضات و نرخ ها'!$O$8=2,('life table -مفروضات و نرخ ها'!$Y$4*T62),IF('life table -مفروضات و نرخ ها'!$O$8=3,('life table -مفروضات و نرخ ها'!$Y$5*T62),IF('life table -مفروضات و نرخ ها'!$O$8=4,('life table -مفروضات و نرخ ها'!$Y$6*T62),('life table -مفروضات و نرخ ها'!$Y$7*T62))))),""),"")</f>
        <v/>
      </c>
      <c r="BA62" s="123" t="str">
        <f>IFERROR(IF(A62&lt;&gt;"",IF('life table -مفروضات و نرخ ها'!$S$10=1,('life table -مفروضات و نرخ ها'!$Y$3*U62),IF('life table -مفروضات و نرخ ها'!$S$10=2,('life table -مفروضات و نرخ ها'!$Y$4*U62),IF('life table -مفروضات و نرخ ها'!$S$10=3,('life table -مفروضات و نرخ ها'!$Y$5*U62),IF('life table -مفروضات و نرخ ها'!$S$10=4,('life table -مفروضات و نرخ ها'!$Y$6*U62),('life table -مفروضات و نرخ ها'!$Y$7*U62))))),""),"")</f>
        <v/>
      </c>
      <c r="BB62" s="123" t="str">
        <f>IFERROR(IF(A62&lt;&gt;"",IF('life table -مفروضات و نرخ ها'!$S$11=1,('life table -مفروضات و نرخ ها'!$Y$3*V62),IF('life table -مفروضات و نرخ ها'!$S$11=2,('life table -مفروضات و نرخ ها'!$Y$4*V62),IF('life table -مفروضات و نرخ ها'!$S$11=3,('life table -مفروضات و نرخ ها'!$Y$5*V62),IF('life table -مفروضات و نرخ ها'!$S$11=4,('life table -مفروضات و نرخ ها'!$Y$6*V62),('life table -مفروضات و نرخ ها'!$Y$7*V62))))),""),"")</f>
        <v/>
      </c>
      <c r="BC62" s="123" t="str">
        <f>IFERROR(IF(A62&lt;&gt;"",IF('life table -مفروضات و نرخ ها'!$O$8=1,('life table -مفروضات و نرخ ها'!$Z$3*W62),IF('life table -مفروضات و نرخ ها'!$O$8=2,('life table -مفروضات و نرخ ها'!$Z$4*W62),IF('life table -مفروضات و نرخ ها'!$O$8=3,('life table -مفروضات و نرخ ها'!$Z$5*W62),IF('life table -مفروضات و نرخ ها'!$O$8=4,('life table -مفروضات و نرخ ها'!$Z$6*W62),('life table -مفروضات و نرخ ها'!$Z$7*W62))))),""),"")</f>
        <v/>
      </c>
      <c r="BD62" s="123" t="str">
        <f>IFERROR(IF(A62&lt;&gt;"",IF('life table -مفروضات و نرخ ها'!$S$10=1,('life table -مفروضات و نرخ ها'!$Z$3*X62),IF('life table -مفروضات و نرخ ها'!$S$10=2,('life table -مفروضات و نرخ ها'!$Z$4*X62),IF('life table -مفروضات و نرخ ها'!$S$10=3,('life table -مفروضات و نرخ ها'!$Z$5*X62),IF('life table -مفروضات و نرخ ها'!$S$10=4,('life table -مفروضات و نرخ ها'!$Z$6*X62),('life table -مفروضات و نرخ ها'!$Z$7*X62))))),""),"")</f>
        <v/>
      </c>
      <c r="BE62" s="123" t="str">
        <f>IFERROR(IF(A62&lt;&gt;"",IF('life table -مفروضات و نرخ ها'!$S$11=1,('life table -مفروضات و نرخ ها'!$Z$3*Y62),IF('life table -مفروضات و نرخ ها'!$S$11=2,('life table -مفروضات و نرخ ها'!$Z$4*Y62),IF('life table -مفروضات و نرخ ها'!$S$11=3,('life table -مفروضات و نرخ ها'!$Z$5*Y62),IF('life table -مفروضات و نرخ ها'!$S$11=4,('life table -مفروضات و نرخ ها'!$Z$6*Y62),('life table -مفروضات و نرخ ها'!$Z$7*Y62))))),""),"")</f>
        <v/>
      </c>
      <c r="BF62" s="123" t="str">
        <f>IFERROR(IF(A62&lt;&gt;"",IF('life table -مفروضات و نرخ ها'!$O$8=1,('life table -مفروضات و نرخ ها'!$AA$3*Z62),IF('life table -مفروضات و نرخ ها'!$O$8=2,('life table -مفروضات و نرخ ها'!$AA$4*Z62),IF('life table -مفروضات و نرخ ها'!$O$8=3,('life table -مفروضات و نرخ ها'!$AA$5*Z62),IF('life table -مفروضات و نرخ ها'!$O$8=4,('life table -مفروضات و نرخ ها'!$AA$6*Z62),('life table -مفروضات و نرخ ها'!$AA$7*Z62))))),""),"")</f>
        <v/>
      </c>
      <c r="BG62" s="123" t="str">
        <f>IFERROR(IF(A62&lt;&gt;"",IF('life table -مفروضات و نرخ ها'!$S$10=1,('life table -مفروضات و نرخ ها'!$AA$3*AA62),IF('life table -مفروضات و نرخ ها'!$S$10=2,('life table -مفروضات و نرخ ها'!$AA$4*AA62),IF('life table -مفروضات و نرخ ها'!$S$10=3,('life table -مفروضات و نرخ ها'!$AA$5*AA62),IF('life table -مفروضات و نرخ ها'!$S$10=4,('life table -مفروضات و نرخ ها'!$AA$6*AA62),('life table -مفروضات و نرخ ها'!$AA$7*AA62))))),""),"")</f>
        <v/>
      </c>
      <c r="BH62" s="123" t="str">
        <f>IFERROR(IF(B62&lt;&gt;"",IF('life table -مفروضات و نرخ ها'!$S$11=1,('life table -مفروضات و نرخ ها'!$AA$3*AB62),IF('life table -مفروضات و نرخ ها'!$S$11=2,('life table -مفروضات و نرخ ها'!$AA$4*AB62),IF('life table -مفروضات و نرخ ها'!$S$11=3,('life table -مفروضات و نرخ ها'!$AA$5*AB62),IF('life table -مفروضات و نرخ ها'!$S$11=4,('life table -مفروضات و نرخ ها'!$AA$6*AB62),('life table -مفروضات و نرخ ها'!$AA$7*AB62))))),""),"")</f>
        <v/>
      </c>
      <c r="BI62" s="123" t="str">
        <f>IF(A62&lt;&gt;"",(T62*'life table -مفروضات و نرخ ها'!$Y$3+W62*'life table -مفروضات و نرخ ها'!$Z$3+Z62*'life table -مفروضات و نرخ ها'!$AA$3)*'ورود اطلاعات'!$D$22+(U62*'life table -مفروضات و نرخ ها'!$Y$3+X62*'life table -مفروضات و نرخ ها'!$Z$3+AA62*'life table -مفروضات و نرخ ها'!$AA$3)*'ورود اطلاعات'!$F$17+(V62*'life table -مفروضات و نرخ ها'!$Y$3+Y62*'life table -مفروضات و نرخ ها'!$Z$3+AB62*'life table -مفروضات و نرخ ها'!$AA$3)*('ورود اطلاعات'!$H$17),"")</f>
        <v/>
      </c>
      <c r="BJ62" s="123">
        <f>IFERROR(IF($B$4+A62='ورود اطلاعات'!$B$8+محاسبات!$B$4,0,IF('ورود اطلاعات'!$B$11="بلی",IF(AND(B62&lt;18,B62&gt;60),0,IF(AND('ورود اطلاعات'!$D$20="دارد",'ورود اطلاعات'!$B$9=0),(G62+AZ62+BA62+BB62+BC62+BD62+BE62+BF62+BG62+BH62+BP62+BQ62+BR62+BI62)/K62)*VLOOKUP(B62,'life table -مفروضات و نرخ ها'!AF:AG,2,0))*(1+'ورود اطلاعات'!$D$22+'ورود اطلاعات'!$D$5),0)),0)</f>
        <v>0</v>
      </c>
      <c r="BK62" s="123">
        <f>IFERROR(IF($B$4+A62='ورود اطلاعات'!$B$8+محاسبات!$B$4,0,IF('ورود اطلاعات'!$B$11="بلی",IF(AND(B62&lt;18,B62&gt;60),0,IF(AND('ورود اطلاعات'!$D$20="دارد",'ورود اطلاعات'!$B$9=1),(G62)/K62)*VLOOKUP(B62,'life table -مفروضات و نرخ ها'!AF:AG,2,0))*(1+'ورود اطلاعات'!$D$22+'ورود اطلاعات'!$D$5),0)),0)</f>
        <v>0</v>
      </c>
      <c r="BL62" s="123">
        <f>IFERROR(IF($E$4+A62='ورود اطلاعات'!$B$8+محاسبات!$E$4,0,IF('ورود اطلاعات'!$B$9=0,IF('ورود اطلاعات'!$B$11="خیر",IF('ورود اطلاعات'!$D$20="دارد",IF('ورود اطلاعات'!$D$21="بیمه گذار",IF(AND(E62&lt;18,E62&gt;60),0,(((G62+AZ62+BA62+BB62+BC62+BD62+BE62+BF62+BG62+BH62+BP62+BQ62+BR62+BI62)/K62)*VLOOKUP(E62,'life table -مفروضات و نرخ ها'!AF:AG,2,0)*(1+'ورود اطلاعات'!$D$24+'ورود اطلاعات'!$D$23))),0),0),0),0)),0)</f>
        <v>0</v>
      </c>
      <c r="BM62" s="123">
        <f>IFERROR(IF($B$4+A62='ورود اطلاعات'!$B$8+$B$4,0,IF('ورود اطلاعات'!$B$9=0,IF('ورود اطلاعات'!$B$11="خیر",IF('ورود اطلاعات'!$D$20="دارد",IF('ورود اطلاعات'!$D$21="بیمه شده اصلی",IF(AND(B62&lt;18,B62&gt;60),0,(((G62+AZ62+BA62+BB62+BC62+BD62+BE62+BF62+BG62+BH62+BP62+BQ62+BR62+BI62)/K62)*VLOOKUP(B62,'life table -مفروضات و نرخ ها'!AF:AG,2,0)*(1+'ورود اطلاعات'!$D$22+'ورود اطلاعات'!$D$5))),0),0),0),0)),0)</f>
        <v>0</v>
      </c>
      <c r="BN62" s="123">
        <f>IFERROR(IF($E$4+A62='ورود اطلاعات'!$B$8+$E$4,0,IF('ورود اطلاعات'!$B$9=1,IF('ورود اطلاعات'!$B$11="خیر",IF('ورود اطلاعات'!$D$20="دارد",IF('ورود اطلاعات'!$D$21="بیمه گذار",IF(AND(E62&lt;18,E62&gt;60),0,((G62/K62)*VLOOKUP(E62,'life table -مفروضات و نرخ ها'!AF:AG,2,0)*(1+'ورود اطلاعات'!$D$24+'ورود اطلاعات'!$D$23))),0),0),0))),0)</f>
        <v>0</v>
      </c>
      <c r="BO62" s="123">
        <f>IFERROR(IF($B$4+A62='ورود اطلاعات'!$B$8+$B$4,0,IF('ورود اطلاعات'!$B$9=1,IF('ورود اطلاعات'!$B$11="خیر",IF('ورود اطلاعات'!$D$20="دارد",IF('ورود اطلاعات'!$D$21="بیمه شده اصلی",IF(AND(B62&lt;18,B62&gt;60),0,((G62/K62)*VLOOKUP(B62,'life table -مفروضات و نرخ ها'!AF:AG,2,0)*(1+'ورود اطلاعات'!$D$22+'ورود اطلاعات'!$D$5))),0),0),0),0)),0)</f>
        <v>0</v>
      </c>
      <c r="BP62" s="123">
        <f>IFERROR(IF('ورود اطلاعات'!$D$16=5,(VLOOKUP(محاسبات!B62,'life table -مفروضات و نرخ ها'!AC:AD,2,0)*محاسبات!AC62)/1000000,(VLOOKUP(محاسبات!B62,'life table -مفروضات و نرخ ها'!AC:AE,3,0)*محاسبات!AC62)/1000000)*(1+'ورود اطلاعات'!$D$5),0)</f>
        <v>0</v>
      </c>
      <c r="BQ62" s="123">
        <f>IFERROR(IF('ورود اطلاعات'!$F$16=5,(VLOOKUP(C62,'life table -مفروضات و نرخ ها'!AC:AD,2,0)*AD62)/1000000,(VLOOKUP(C62,'life table -مفروضات و نرخ ها'!AC:AE,3,0)*محاسبات!AD62)/1000000)*(1+'ورود اطلاعات'!$F$5),0)</f>
        <v>0</v>
      </c>
      <c r="BR62" s="123">
        <f>IFERROR(IF('ورود اطلاعات'!$H$16=5,(VLOOKUP(D62,'life table -مفروضات و نرخ ها'!AC:AD,2,0)*AE62)/1000000,(VLOOKUP(D62,'life table -مفروضات و نرخ ها'!AC:AE,3,0)*AE62)/1000000)*(1+'ورود اطلاعات'!$H$5),0)</f>
        <v>0</v>
      </c>
      <c r="BS62" s="123" t="b">
        <f>IF(A62&lt;&gt;"",IF('ورود اطلاعات'!$B$9=1,IF('ورود اطلاعات'!$B$11="بلی",IF(AND(18&lt;=B62,B62&lt;=60),AG62*(VLOOKUP('life table -مفروضات و نرخ ها'!$O$3+A61,'life table -مفروضات و نرخ ها'!$A$3:$D$103,4,0))*(1+'ورود اطلاعات'!$D$5),0),0),0))</f>
        <v>0</v>
      </c>
      <c r="BT62" s="123" t="b">
        <f>IFERROR(IF(A62&lt;&gt;"",IF('ورود اطلاعات'!$B$9=1,IF('ورود اطلاعات'!$B$11="خیر",IF('ورود اطلاعات'!$D$21="بیمه شده اصلی",(محاسبات!AF62*VLOOKUP(محاسبات!B62,'life table -مفروضات و نرخ ها'!A:D,4,0)*(1+'ورود اطلاعات'!$D$5)),IF('ورود اطلاعات'!$D$21="بیمه گذار",(محاسبات!AF62*VLOOKUP(محاسبات!E62,'life table -مفروضات و نرخ ها'!A:D,4,0)*(1+'ورود اطلاعات'!$D$23)),0))))),0)</f>
        <v>0</v>
      </c>
      <c r="BU62" s="123" t="b">
        <f>IFERROR(IF(A62&lt;&gt;"",IF('ورود اطلاعات'!$B$9=0,IF('ورود اطلاعات'!$B$11="خیر",IF('ورود اطلاعات'!$D$21="بیمه شده اصلی",(محاسبات!AH62*VLOOKUP(محاسبات!B62,'life table -مفروضات و نرخ ها'!A:D,4,0)*(1+'ورود اطلاعات'!$D$5)),IF('ورود اطلاعات'!$D$21="بیمه گذار",(محاسبات!AH62*VLOOKUP(محاسبات!E62,'life table -مفروضات و نرخ ها'!A:D,4,0)*(1+'ورود اطلاعات'!$D$23)),0))))),0)</f>
        <v>0</v>
      </c>
      <c r="BV62" s="123" t="b">
        <f>IF(A62&lt;&gt;"",IF('ورود اطلاعات'!$B$9=0,IF('ورود اطلاعات'!$B$11="بلی",IF(AND(18&lt;=B62,B62&lt;=60),AI62*(VLOOKUP('life table -مفروضات و نرخ ها'!$O$3+A61,'life table -مفروضات و نرخ ها'!$A$3:$D$103,4,0))*(1+'ورود اطلاعات'!$D$5),0),0),0))</f>
        <v>0</v>
      </c>
      <c r="BW62" s="123" t="str">
        <f>IFERROR(IF(A62&lt;&gt;"",'life table -مفروضات و نرخ ها'!$Q$11*BK62,""),0)</f>
        <v/>
      </c>
      <c r="BX62" s="123" t="str">
        <f>IFERROR(IF(A62&lt;&gt;"",'life table -مفروضات و نرخ ها'!$Q$11*(BO62+BN62),""),0)</f>
        <v/>
      </c>
      <c r="BY62" s="123">
        <f>IFERROR(IF(A62&lt;&gt;"",BJ62*'life table -مفروضات و نرخ ها'!$Q$11,0),"")</f>
        <v>0</v>
      </c>
      <c r="BZ62" s="123">
        <f>IFERROR(IF(A62&lt;&gt;"",(BM62+BL62)*'life table -مفروضات و نرخ ها'!$Q$11,0),0)</f>
        <v>0</v>
      </c>
      <c r="CA62" s="123">
        <f>IF(A62&lt;&gt;"",AZ62+BC62+BF62+BJ62+BK62+BL62+BM62+BN62+BO62+BP62+BS62+BT62+BU62+BV62+BW62+BX62+BY62+BZ62+'ورود اطلاعات'!$D$22*(محاسبات!T62*'life table -مفروضات و نرخ ها'!$Y$3+محاسبات!W62*'life table -مفروضات و نرخ ها'!$Z$3+محاسبات!Z62*'life table -مفروضات و نرخ ها'!$AA$3),0)</f>
        <v>0</v>
      </c>
      <c r="CB62" s="123">
        <f>IF(A62&lt;&gt;"",BA62+BD62+BG62+BQ62+'ورود اطلاعات'!$F$17*(محاسبات!U62*'life table -مفروضات و نرخ ها'!$Y$3+محاسبات!X62*'life table -مفروضات و نرخ ها'!$Z$3+محاسبات!AA62*'life table -مفروضات و نرخ ها'!$AA$3),0)</f>
        <v>0</v>
      </c>
      <c r="CC62" s="123" t="str">
        <f>IF(A62&lt;&gt;"",BB62+BE62+BH62+BR62+'ورود اطلاعات'!$H$17*(محاسبات!V62*'life table -مفروضات و نرخ ها'!$Y$3+محاسبات!Y62*'life table -مفروضات و نرخ ها'!$Z$3+محاسبات!AB62*'life table -مفروضات و نرخ ها'!$AA$3),"")</f>
        <v/>
      </c>
      <c r="CD62" s="123" t="str">
        <f>IF(B62&lt;&gt;"",'life table -مفروضات و نرخ ها'!$Q$8*(N62+P62+O62+AQ62+AR62+AS62+AT62+AW62+AX62+AY62+AZ62+BA62+BL62+BN62+BO62+BB62+BC62+BD62+BE62+BF62+BG62+BH62+BP62+BQ62+BR62+BJ62+BK62+BM62+BS62+BT62+BU62+BV62+BW62+BX62+BY62+BZ62+AU62),"")</f>
        <v/>
      </c>
      <c r="CE62" s="123" t="str">
        <f>IF(B62&lt;&gt;"",'life table -مفروضات و نرخ ها'!$Q$9*(N62+P62+O62+AQ62+AR62+AS62+AT62+AW62+AX62+AY62+AZ62+BA62+BL62+BN62+BO62+BB62+BC62+BD62+BE62+BF62+BG62+BH62+BP62+BQ62+BR62+BJ62+BK62+BM62+BS62+BT62+BU62+BV62+BW62+BX62+BY62+BZ62+AU62),"")</f>
        <v/>
      </c>
      <c r="CF62" s="123" t="str">
        <f>IF(A62&lt;&gt;"",(CF61*(1+L62)+(I62/'life table -مفروضات و نرخ ها'!$M$5)*L62*((1+L62)^(1/'life table -مفروضات و نرخ ها'!$M$5))/(((1+L62)^(1/'life table -مفروضات و نرخ ها'!$M$5))-1)),"")</f>
        <v/>
      </c>
      <c r="CG62" s="123" t="str">
        <f t="shared" si="24"/>
        <v/>
      </c>
      <c r="CH62" s="123" t="str">
        <f t="shared" si="23"/>
        <v/>
      </c>
      <c r="CI62" s="123" t="str">
        <f t="shared" si="12"/>
        <v/>
      </c>
      <c r="CJ62" s="123" t="str">
        <f t="shared" si="19"/>
        <v/>
      </c>
      <c r="CK62" s="121">
        <f>'ورود اطلاعات'!$D$19*محاسبات!G61</f>
        <v>0</v>
      </c>
      <c r="CL62" s="126">
        <f t="shared" si="20"/>
        <v>0</v>
      </c>
      <c r="CM62" s="123" t="str">
        <f>IF(A62&lt;&gt;"",(CM61*(1+$CO$1)+(I62/'life table -مفروضات و نرخ ها'!$M$5)*$CO$1*((1+$CO$1)^(1/'life table -مفروضات و نرخ ها'!$M$5))/(((1+$CO$1)^(1/'life table -مفروضات و نرخ ها'!$M$5))-1)),"")</f>
        <v/>
      </c>
      <c r="CN62" s="123" t="str">
        <f t="shared" si="9"/>
        <v/>
      </c>
    </row>
    <row r="63" spans="1:92" ht="19.5" x14ac:dyDescent="0.25">
      <c r="A63" s="95" t="str">
        <f t="shared" si="10"/>
        <v/>
      </c>
      <c r="B63" s="122" t="str">
        <f>IFERROR(IF(A62+$B$4&gt;81,"",IF($B$4+'life table -مفروضات و نرخ ها'!A62&lt;$B$4+'life table -مفروضات و نرخ ها'!$I$5,$B$4+'life table -مفروضات و نرخ ها'!A62,"")),"")</f>
        <v/>
      </c>
      <c r="C63" s="122" t="str">
        <f>IFERROR(IF(B63&lt;&gt;"",IF(A62+$C$4&gt;81,"",IF($C$4+'life table -مفروضات و نرخ ها'!A62&lt;$C$4+'life table -مفروضات و نرخ ها'!$I$5,$C$4+'life table -مفروضات و نرخ ها'!A62,"")),""),"")</f>
        <v/>
      </c>
      <c r="D63" s="122" t="str">
        <f>IFERROR(IF(B63&lt;&gt;"",IF(A62+$D$4&gt;81,"",IF($D$4+'life table -مفروضات و نرخ ها'!A62&lt;$D$4+'life table -مفروضات و نرخ ها'!$I$5,$D$4+'life table -مفروضات و نرخ ها'!A62,"")),""),"")</f>
        <v/>
      </c>
      <c r="E63" s="122" t="str">
        <f>IF(B63&lt;&gt;"",IF('life table -مفروضات و نرخ ها'!$K$4&lt;&gt; 0,IF($E$4+'life table -مفروضات و نرخ ها'!A62&lt;$E$4+'life table -مفروضات و نرخ ها'!$I$5,$E$4+'life table -مفروضات و نرخ ها'!A62,"")),"")</f>
        <v/>
      </c>
      <c r="G63" s="123">
        <f>IF(A63&lt;&gt;"",IF('life table -مفروضات و نرخ ها'!$I$7&lt;&gt; "يكجا",G62*(1+'life table -مفروضات و نرخ ها'!$I$4),0),0)</f>
        <v>0</v>
      </c>
      <c r="H63" s="123">
        <f>IFERROR(IF(A63&lt;&gt;"",IF('life table -مفروضات و نرخ ها'!$O$11=1,(G63/K63)-(CA63+CB63+CC63),(G63/K63)),0),0)</f>
        <v>0</v>
      </c>
      <c r="I63" s="123" t="str">
        <f t="shared" si="15"/>
        <v/>
      </c>
      <c r="J63" s="123" t="str">
        <f>IF(A63&lt;&gt;"",IF(A63=1,'life table -مفروضات و نرخ ها'!$M$6,0),"")</f>
        <v/>
      </c>
      <c r="K63" s="124">
        <v>1</v>
      </c>
      <c r="L63" s="124" t="str">
        <f t="shared" si="25"/>
        <v/>
      </c>
      <c r="M63" s="124">
        <f t="shared" si="6"/>
        <v>0.28649999999999998</v>
      </c>
      <c r="N63" s="123">
        <f>IF(B63&lt;&gt;"",S63*(VLOOKUP('life table -مفروضات و نرخ ها'!$O$3+A62,'life table -مفروضات و نرخ ها'!$A$3:$D$103,4)*(1/(1+L63)^0.5)),0)</f>
        <v>0</v>
      </c>
      <c r="O63" s="123">
        <f>IFERROR(IF(C63&lt;&gt;"",R63*(VLOOKUP('life table -مفروضات و نرخ ها'!$S$3+A62,'life table -مفروضات و نرخ ها'!$A$3:$D$103,4)*(1/(1+L63)^0.5)),0),"")</f>
        <v>0</v>
      </c>
      <c r="P63" s="123">
        <f>IFERROR(IF(D63&lt;&gt;"",Q63*(VLOOKUP('life table -مفروضات و نرخ ها'!$S$4+A62,'life table -مفروضات و نرخ ها'!$A$3:$D$103,4)*(1/(1+L63)^0.5)),0),"")</f>
        <v>0</v>
      </c>
      <c r="Q63" s="123">
        <f>IF(D63&lt;&gt;"",IF((Q62*(1+'life table -مفروضات و نرخ ها'!$M$4))&gt;='life table -مفروضات و نرخ ها'!$I$10,'life table -مفروضات و نرخ ها'!$I$10,(Q62*(1+'life table -مفروضات و نرخ ها'!$M$4))),0)</f>
        <v>0</v>
      </c>
      <c r="R63" s="123">
        <f>IF(C63&lt;&gt;"",IF((R62*(1+'life table -مفروضات و نرخ ها'!$M$4))&gt;='life table -مفروضات و نرخ ها'!$I$10,'life table -مفروضات و نرخ ها'!$I$10,(R62*(1+'life table -مفروضات و نرخ ها'!$M$4))),0)</f>
        <v>0</v>
      </c>
      <c r="S63" s="123">
        <f>IF(A63&lt;&gt;"",IF((S62*(1+'life table -مفروضات و نرخ ها'!$M$4))&gt;='life table -مفروضات و نرخ ها'!$I$10,'life table -مفروضات و نرخ ها'!$I$10,(S62*(1+'life table -مفروضات و نرخ ها'!$M$4))),0)</f>
        <v>0</v>
      </c>
      <c r="T63" s="123">
        <f>IF(A63&lt;&gt;"",IF(S63*'ورود اطلاعات'!$D$7&lt;='life table -مفروضات و نرخ ها'!$M$10,S63*'ورود اطلاعات'!$D$7,'life table -مفروضات و نرخ ها'!$M$10),0)</f>
        <v>0</v>
      </c>
      <c r="U63" s="123">
        <f>IF(A63&lt;&gt;"",IF(R63*'ورود اطلاعات'!$F$7&lt;='life table -مفروضات و نرخ ها'!$M$10,R63*'ورود اطلاعات'!$F$7,'life table -مفروضات و نرخ ها'!$M$10),0)</f>
        <v>0</v>
      </c>
      <c r="V63" s="123">
        <f>IF(A63&lt;&gt;"",IF(Q63*'ورود اطلاعات'!$H$7&lt;='life table -مفروضات و نرخ ها'!$M$10,Q63*'ورود اطلاعات'!$H$7,'life table -مفروضات و نرخ ها'!$M$10),0)</f>
        <v>0</v>
      </c>
      <c r="W63" s="123" t="str">
        <f>IF(A63&lt;&gt;"",IF(W62*(1+'life table -مفروضات و نرخ ها'!$M$4)&lt;'life table -مفروضات و نرخ ها'!$I$11,W62*(1+'life table -مفروضات و نرخ ها'!$M$4),'life table -مفروضات و نرخ ها'!$I$11),"")</f>
        <v/>
      </c>
      <c r="X63" s="123">
        <f>IF(C63&lt;&gt;"",IF(X62*(1+'life table -مفروضات و نرخ ها'!$M$4)&lt;'life table -مفروضات و نرخ ها'!$I$11,X62*(1+'life table -مفروضات و نرخ ها'!$M$4),'life table -مفروضات و نرخ ها'!$I$11),0)</f>
        <v>0</v>
      </c>
      <c r="Y63" s="123">
        <f>IF(D63&lt;&gt;"",IF(Y62*(1+'life table -مفروضات و نرخ ها'!$M$4)&lt;'life table -مفروضات و نرخ ها'!$I$11,Y62*(1+'life table -مفروضات و نرخ ها'!$M$4),'life table -مفروضات و نرخ ها'!$I$11),0)</f>
        <v>0</v>
      </c>
      <c r="Z63" s="123">
        <f>IF(A63&lt;&gt;"",IF(Z62*(1+'life table -مفروضات و نرخ ها'!$M$4)&lt;'life table -مفروضات و نرخ ها'!$M$11,Z62*(1+'life table -مفروضات و نرخ ها'!$M$4),'life table -مفروضات و نرخ ها'!$M$11),0)</f>
        <v>0</v>
      </c>
      <c r="AA63" s="123">
        <f>IF(C63&lt;&gt;"",IF(AA62*(1+'life table -مفروضات و نرخ ها'!$M$4)&lt;'life table -مفروضات و نرخ ها'!$M$11,AA62*(1+'life table -مفروضات و نرخ ها'!$M$4),'life table -مفروضات و نرخ ها'!$M$11),0)</f>
        <v>0</v>
      </c>
      <c r="AB63" s="123">
        <f>IF(D63&lt;&gt;"",IF(AB62*(1+'life table -مفروضات و نرخ ها'!$M$4)&lt;'life table -مفروضات و نرخ ها'!$M$11,AB62*(1+'life table -مفروضات و نرخ ها'!$M$4),'life table -مفروضات و نرخ ها'!$M$11),0)</f>
        <v>0</v>
      </c>
      <c r="AC63" s="123">
        <f>IF(B63&gt;60,0,IF('ورود اطلاعات'!$D$14="ندارد",0,MIN(S63*'ورود اطلاعات'!$D$14,'life table -مفروضات و نرخ ها'!$O$10)))</f>
        <v>0</v>
      </c>
      <c r="AD63" s="123">
        <f>IF(C63&gt;60,0,IF('ورود اطلاعات'!$F$14="ندارد",0,MIN(R63*'ورود اطلاعات'!$F$14,'life table -مفروضات و نرخ ها'!$O$10)))</f>
        <v>0</v>
      </c>
      <c r="AE63" s="123">
        <f>IF(D63&gt;60,0,IF('ورود اطلاعات'!$H$14="ندارد",0,MIN(Q63*'ورود اطلاعات'!$H$14,'life table -مفروضات و نرخ ها'!$O$10)))</f>
        <v>0</v>
      </c>
      <c r="AF63" s="123">
        <f>IFERROR(IF(A63&lt;&gt;"",IF(AND('ورود اطلاعات'!$D$21="بیمه گذار",18&lt;=E63,E63&lt;=60),(AF62*AN62-AK62),IF(AND('ورود اطلاعات'!$D$21="بیمه شده اصلی",18&lt;=B63,B63&lt;=60),(AF62*AN62-AK62),0)),0),0)</f>
        <v>0</v>
      </c>
      <c r="AG63" s="123">
        <f t="shared" si="21"/>
        <v>0</v>
      </c>
      <c r="AH63" s="123">
        <f>IF(A63&lt;&gt;"",IF(AND('ورود اطلاعات'!$D$21="بیمه گذار",18&lt;=E63,E63&lt;=60),(AH62*AN62-AJ62),IF(AND('ورود اطلاعات'!$D$21="بیمه شده اصلی",18&lt;=B63,B63&lt;=60),(AH62*AN62-AJ62),0)),0)</f>
        <v>0</v>
      </c>
      <c r="AI63" s="123">
        <f t="shared" si="22"/>
        <v>0</v>
      </c>
      <c r="AJ63" s="123">
        <f>IFERROR(IF(A63&lt;&gt;"",IF('life table -مفروضات و نرخ ها'!$O$6="دارد",IF('life table -مفروضات و نرخ ها'!$O$11=0,IF(AND('life table -مفروضات و نرخ ها'!$K$5="خیر",'ورود اطلاعات'!$D$21="بیمه گذار"),(G64+AZ64+BA64+BB64+BC64+BD64+BE64+BF64+BG64+BH64+BI64+BP64+BQ64+BR64),IF(AND('life table -مفروضات و نرخ ها'!$K$5="خیر",'ورود اطلاعات'!$D$21="بیمه شده اصلی"),(G64+CB64+CC64),0)),0),0),0),0)</f>
        <v>0</v>
      </c>
      <c r="AK63" s="123">
        <f>IF(A63&lt;&gt;"",IF('life table -مفروضات و نرخ ها'!$O$6="دارد",IF('ورود اطلاعات'!$B$9=1,IF('ورود اطلاعات'!$B$11="خیر",G64,0),0),0),0)</f>
        <v>0</v>
      </c>
      <c r="AL63" s="123">
        <f>IF(A63&lt;&gt;"",IF('life table -مفروضات و نرخ ها'!$O$6="دارد",IF('life table -مفروضات و نرخ ها'!$O$11=1,IF('life table -مفروضات و نرخ ها'!$K$5="بلی",G64,0),0),0),0)</f>
        <v>0</v>
      </c>
      <c r="AM63" s="123" t="str">
        <f>IFERROR(IF(A63&lt;&gt;"",IF('life table -مفروضات و نرخ ها'!$O$6="دارد",IF('life table -مفروضات و نرخ ها'!$O$11=0,IF('life table -مفروضات و نرخ ها'!$K$5="بلی",(G64+CB64+CC64),0),0),0),""),0)</f>
        <v/>
      </c>
      <c r="AN63" s="124" t="str">
        <f t="shared" si="16"/>
        <v/>
      </c>
      <c r="AO63" s="124" t="str">
        <f t="shared" si="17"/>
        <v/>
      </c>
      <c r="AP63" s="124" t="str">
        <f>IF(A63&lt;&gt;"",PRODUCT($AO$4:AO63),"")</f>
        <v/>
      </c>
      <c r="AQ63" s="123">
        <f>کارمزد!N63</f>
        <v>0</v>
      </c>
      <c r="AR63" s="123">
        <f>IF(A63&lt;6,('life table -مفروضات و نرخ ها'!$Q$4/5)*$S$4,0)</f>
        <v>0</v>
      </c>
      <c r="AS63" s="123" t="str">
        <f>IFERROR(IF(A63&lt;&gt;"",'life table -مفروضات و نرخ ها'!$Q$6*H63,""),"")</f>
        <v/>
      </c>
      <c r="AT63" s="123" t="str">
        <f>IF(A63&lt;&gt;"",'life table -مفروضات و نرخ ها'!$Q$7*H63,"")</f>
        <v/>
      </c>
      <c r="AU63" s="123">
        <f t="shared" si="18"/>
        <v>0</v>
      </c>
      <c r="AV63" s="125">
        <f>IF(A63&lt;&gt;"",(('life table -مفروضات و نرخ ها'!$M$5*(((AN63)^(1/'life table -مفروضات و نرخ ها'!$M$5))-1))/((1-AO63)*((AN63)^(1/'life table -مفروضات و نرخ ها'!$M$5)))-1),0)</f>
        <v>0</v>
      </c>
      <c r="AW63" s="123" t="str">
        <f>IF(A63&lt;&gt;"",N63*'life table -مفروضات و نرخ ها'!$O$4,"")</f>
        <v/>
      </c>
      <c r="AX63" s="123" t="str">
        <f>IF(A63&lt;&gt;"",O63*'life table -مفروضات و نرخ ها'!$U$3,"")</f>
        <v/>
      </c>
      <c r="AY63" s="123" t="str">
        <f>IF(A63&lt;&gt;"",P63*'life table -مفروضات و نرخ ها'!$U$4,"")</f>
        <v/>
      </c>
      <c r="AZ63" s="123" t="str">
        <f>IFERROR(IF(A63&lt;&gt;"",IF('life table -مفروضات و نرخ ها'!$O$8=1,('life table -مفروضات و نرخ ها'!$Y$3*T63),IF('life table -مفروضات و نرخ ها'!$O$8=2,('life table -مفروضات و نرخ ها'!$Y$4*T63),IF('life table -مفروضات و نرخ ها'!$O$8=3,('life table -مفروضات و نرخ ها'!$Y$5*T63),IF('life table -مفروضات و نرخ ها'!$O$8=4,('life table -مفروضات و نرخ ها'!$Y$6*T63),('life table -مفروضات و نرخ ها'!$Y$7*T63))))),""),"")</f>
        <v/>
      </c>
      <c r="BA63" s="123" t="str">
        <f>IFERROR(IF(A63&lt;&gt;"",IF('life table -مفروضات و نرخ ها'!$S$10=1,('life table -مفروضات و نرخ ها'!$Y$3*U63),IF('life table -مفروضات و نرخ ها'!$S$10=2,('life table -مفروضات و نرخ ها'!$Y$4*U63),IF('life table -مفروضات و نرخ ها'!$S$10=3,('life table -مفروضات و نرخ ها'!$Y$5*U63),IF('life table -مفروضات و نرخ ها'!$S$10=4,('life table -مفروضات و نرخ ها'!$Y$6*U63),('life table -مفروضات و نرخ ها'!$Y$7*U63))))),""),"")</f>
        <v/>
      </c>
      <c r="BB63" s="123" t="str">
        <f>IFERROR(IF(A63&lt;&gt;"",IF('life table -مفروضات و نرخ ها'!$S$11=1,('life table -مفروضات و نرخ ها'!$Y$3*V63),IF('life table -مفروضات و نرخ ها'!$S$11=2,('life table -مفروضات و نرخ ها'!$Y$4*V63),IF('life table -مفروضات و نرخ ها'!$S$11=3,('life table -مفروضات و نرخ ها'!$Y$5*V63),IF('life table -مفروضات و نرخ ها'!$S$11=4,('life table -مفروضات و نرخ ها'!$Y$6*V63),('life table -مفروضات و نرخ ها'!$Y$7*V63))))),""),"")</f>
        <v/>
      </c>
      <c r="BC63" s="123" t="str">
        <f>IFERROR(IF(A63&lt;&gt;"",IF('life table -مفروضات و نرخ ها'!$O$8=1,('life table -مفروضات و نرخ ها'!$Z$3*W63),IF('life table -مفروضات و نرخ ها'!$O$8=2,('life table -مفروضات و نرخ ها'!$Z$4*W63),IF('life table -مفروضات و نرخ ها'!$O$8=3,('life table -مفروضات و نرخ ها'!$Z$5*W63),IF('life table -مفروضات و نرخ ها'!$O$8=4,('life table -مفروضات و نرخ ها'!$Z$6*W63),('life table -مفروضات و نرخ ها'!$Z$7*W63))))),""),"")</f>
        <v/>
      </c>
      <c r="BD63" s="123" t="str">
        <f>IFERROR(IF(A63&lt;&gt;"",IF('life table -مفروضات و نرخ ها'!$S$10=1,('life table -مفروضات و نرخ ها'!$Z$3*X63),IF('life table -مفروضات و نرخ ها'!$S$10=2,('life table -مفروضات و نرخ ها'!$Z$4*X63),IF('life table -مفروضات و نرخ ها'!$S$10=3,('life table -مفروضات و نرخ ها'!$Z$5*X63),IF('life table -مفروضات و نرخ ها'!$S$10=4,('life table -مفروضات و نرخ ها'!$Z$6*X63),('life table -مفروضات و نرخ ها'!$Z$7*X63))))),""),"")</f>
        <v/>
      </c>
      <c r="BE63" s="123" t="str">
        <f>IFERROR(IF(A63&lt;&gt;"",IF('life table -مفروضات و نرخ ها'!$S$11=1,('life table -مفروضات و نرخ ها'!$Z$3*Y63),IF('life table -مفروضات و نرخ ها'!$S$11=2,('life table -مفروضات و نرخ ها'!$Z$4*Y63),IF('life table -مفروضات و نرخ ها'!$S$11=3,('life table -مفروضات و نرخ ها'!$Z$5*Y63),IF('life table -مفروضات و نرخ ها'!$S$11=4,('life table -مفروضات و نرخ ها'!$Z$6*Y63),('life table -مفروضات و نرخ ها'!$Z$7*Y63))))),""),"")</f>
        <v/>
      </c>
      <c r="BF63" s="123" t="str">
        <f>IFERROR(IF(A63&lt;&gt;"",IF('life table -مفروضات و نرخ ها'!$O$8=1,('life table -مفروضات و نرخ ها'!$AA$3*Z63),IF('life table -مفروضات و نرخ ها'!$O$8=2,('life table -مفروضات و نرخ ها'!$AA$4*Z63),IF('life table -مفروضات و نرخ ها'!$O$8=3,('life table -مفروضات و نرخ ها'!$AA$5*Z63),IF('life table -مفروضات و نرخ ها'!$O$8=4,('life table -مفروضات و نرخ ها'!$AA$6*Z63),('life table -مفروضات و نرخ ها'!$AA$7*Z63))))),""),"")</f>
        <v/>
      </c>
      <c r="BG63" s="123" t="str">
        <f>IFERROR(IF(A63&lt;&gt;"",IF('life table -مفروضات و نرخ ها'!$S$10=1,('life table -مفروضات و نرخ ها'!$AA$3*AA63),IF('life table -مفروضات و نرخ ها'!$S$10=2,('life table -مفروضات و نرخ ها'!$AA$4*AA63),IF('life table -مفروضات و نرخ ها'!$S$10=3,('life table -مفروضات و نرخ ها'!$AA$5*AA63),IF('life table -مفروضات و نرخ ها'!$S$10=4,('life table -مفروضات و نرخ ها'!$AA$6*AA63),('life table -مفروضات و نرخ ها'!$AA$7*AA63))))),""),"")</f>
        <v/>
      </c>
      <c r="BH63" s="123" t="str">
        <f>IFERROR(IF(B63&lt;&gt;"",IF('life table -مفروضات و نرخ ها'!$S$11=1,('life table -مفروضات و نرخ ها'!$AA$3*AB63),IF('life table -مفروضات و نرخ ها'!$S$11=2,('life table -مفروضات و نرخ ها'!$AA$4*AB63),IF('life table -مفروضات و نرخ ها'!$S$11=3,('life table -مفروضات و نرخ ها'!$AA$5*AB63),IF('life table -مفروضات و نرخ ها'!$S$11=4,('life table -مفروضات و نرخ ها'!$AA$6*AB63),('life table -مفروضات و نرخ ها'!$AA$7*AB63))))),""),"")</f>
        <v/>
      </c>
      <c r="BI63" s="123" t="str">
        <f>IF(A63&lt;&gt;"",(T63*'life table -مفروضات و نرخ ها'!$Y$3+W63*'life table -مفروضات و نرخ ها'!$Z$3+Z63*'life table -مفروضات و نرخ ها'!$AA$3)*'ورود اطلاعات'!$D$22+(U63*'life table -مفروضات و نرخ ها'!$Y$3+X63*'life table -مفروضات و نرخ ها'!$Z$3+AA63*'life table -مفروضات و نرخ ها'!$AA$3)*'ورود اطلاعات'!$F$17+(V63*'life table -مفروضات و نرخ ها'!$Y$3+Y63*'life table -مفروضات و نرخ ها'!$Z$3+AB63*'life table -مفروضات و نرخ ها'!$AA$3)*('ورود اطلاعات'!$H$17),"")</f>
        <v/>
      </c>
      <c r="BJ63" s="123">
        <f>IFERROR(IF($B$4+A63='ورود اطلاعات'!$B$8+محاسبات!$B$4,0,IF('ورود اطلاعات'!$B$11="بلی",IF(AND(B63&lt;18,B63&gt;60),0,IF(AND('ورود اطلاعات'!$D$20="دارد",'ورود اطلاعات'!$B$9=0),(G63+AZ63+BA63+BB63+BC63+BD63+BE63+BF63+BG63+BH63+BP63+BQ63+BR63+BI63)/K63)*VLOOKUP(B63,'life table -مفروضات و نرخ ها'!AF:AG,2,0))*(1+'ورود اطلاعات'!$D$22+'ورود اطلاعات'!$D$5),0)),0)</f>
        <v>0</v>
      </c>
      <c r="BK63" s="123">
        <f>IFERROR(IF($B$4+A63='ورود اطلاعات'!$B$8+محاسبات!$B$4,0,IF('ورود اطلاعات'!$B$11="بلی",IF(AND(B63&lt;18,B63&gt;60),0,IF(AND('ورود اطلاعات'!$D$20="دارد",'ورود اطلاعات'!$B$9=1),(G63)/K63)*VLOOKUP(B63,'life table -مفروضات و نرخ ها'!AF:AG,2,0))*(1+'ورود اطلاعات'!$D$22+'ورود اطلاعات'!$D$5),0)),0)</f>
        <v>0</v>
      </c>
      <c r="BL63" s="123">
        <f>IFERROR(IF($E$4+A63='ورود اطلاعات'!$B$8+محاسبات!$E$4,0,IF('ورود اطلاعات'!$B$9=0,IF('ورود اطلاعات'!$B$11="خیر",IF('ورود اطلاعات'!$D$20="دارد",IF('ورود اطلاعات'!$D$21="بیمه گذار",IF(AND(E63&lt;18,E63&gt;60),0,(((G63+AZ63+BA63+BB63+BC63+BD63+BE63+BF63+BG63+BH63+BP63+BQ63+BR63+BI63)/K63)*VLOOKUP(E63,'life table -مفروضات و نرخ ها'!AF:AG,2,0)*(1+'ورود اطلاعات'!$D$24+'ورود اطلاعات'!$D$23))),0),0),0),0)),0)</f>
        <v>0</v>
      </c>
      <c r="BM63" s="123">
        <f>IFERROR(IF($B$4+A63='ورود اطلاعات'!$B$8+$B$4,0,IF('ورود اطلاعات'!$B$9=0,IF('ورود اطلاعات'!$B$11="خیر",IF('ورود اطلاعات'!$D$20="دارد",IF('ورود اطلاعات'!$D$21="بیمه شده اصلی",IF(AND(B63&lt;18,B63&gt;60),0,(((G63+AZ63+BA63+BB63+BC63+BD63+BE63+BF63+BG63+BH63+BP63+BQ63+BR63+BI63)/K63)*VLOOKUP(B63,'life table -مفروضات و نرخ ها'!AF:AG,2,0)*(1+'ورود اطلاعات'!$D$22+'ورود اطلاعات'!$D$5))),0),0),0),0)),0)</f>
        <v>0</v>
      </c>
      <c r="BN63" s="123">
        <f>IFERROR(IF($E$4+A63='ورود اطلاعات'!$B$8+$E$4,0,IF('ورود اطلاعات'!$B$9=1,IF('ورود اطلاعات'!$B$11="خیر",IF('ورود اطلاعات'!$D$20="دارد",IF('ورود اطلاعات'!$D$21="بیمه گذار",IF(AND(E63&lt;18,E63&gt;60),0,((G63/K63)*VLOOKUP(E63,'life table -مفروضات و نرخ ها'!AF:AG,2,0)*(1+'ورود اطلاعات'!$D$24+'ورود اطلاعات'!$D$23))),0),0),0))),0)</f>
        <v>0</v>
      </c>
      <c r="BO63" s="123">
        <f>IFERROR(IF($B$4+A63='ورود اطلاعات'!$B$8+$B$4,0,IF('ورود اطلاعات'!$B$9=1,IF('ورود اطلاعات'!$B$11="خیر",IF('ورود اطلاعات'!$D$20="دارد",IF('ورود اطلاعات'!$D$21="بیمه شده اصلی",IF(AND(B63&lt;18,B63&gt;60),0,((G63/K63)*VLOOKUP(B63,'life table -مفروضات و نرخ ها'!AF:AG,2,0)*(1+'ورود اطلاعات'!$D$22+'ورود اطلاعات'!$D$5))),0),0),0),0)),0)</f>
        <v>0</v>
      </c>
      <c r="BP63" s="123">
        <f>IFERROR(IF('ورود اطلاعات'!$D$16=5,(VLOOKUP(محاسبات!B63,'life table -مفروضات و نرخ ها'!AC:AD,2,0)*محاسبات!AC63)/1000000,(VLOOKUP(محاسبات!B63,'life table -مفروضات و نرخ ها'!AC:AE,3,0)*محاسبات!AC63)/1000000)*(1+'ورود اطلاعات'!$D$5),0)</f>
        <v>0</v>
      </c>
      <c r="BQ63" s="123">
        <f>IFERROR(IF('ورود اطلاعات'!$F$16=5,(VLOOKUP(C63,'life table -مفروضات و نرخ ها'!AC:AD,2,0)*AD63)/1000000,(VLOOKUP(C63,'life table -مفروضات و نرخ ها'!AC:AE,3,0)*محاسبات!AD63)/1000000)*(1+'ورود اطلاعات'!$F$5),0)</f>
        <v>0</v>
      </c>
      <c r="BR63" s="123">
        <f>IFERROR(IF('ورود اطلاعات'!$H$16=5,(VLOOKUP(D63,'life table -مفروضات و نرخ ها'!AC:AD,2,0)*AE63)/1000000,(VLOOKUP(D63,'life table -مفروضات و نرخ ها'!AC:AE,3,0)*AE63)/1000000)*(1+'ورود اطلاعات'!$H$5),0)</f>
        <v>0</v>
      </c>
      <c r="BS63" s="123" t="b">
        <f>IF(A63&lt;&gt;"",IF('ورود اطلاعات'!$B$9=1,IF('ورود اطلاعات'!$B$11="بلی",IF(AND(18&lt;=B63,B63&lt;=60),AG63*(VLOOKUP('life table -مفروضات و نرخ ها'!$O$3+A62,'life table -مفروضات و نرخ ها'!$A$3:$D$103,4,0))*(1+'ورود اطلاعات'!$D$5),0),0),0))</f>
        <v>0</v>
      </c>
      <c r="BT63" s="123" t="b">
        <f>IFERROR(IF(A63&lt;&gt;"",IF('ورود اطلاعات'!$B$9=1,IF('ورود اطلاعات'!$B$11="خیر",IF('ورود اطلاعات'!$D$21="بیمه شده اصلی",(محاسبات!AF63*VLOOKUP(محاسبات!B63,'life table -مفروضات و نرخ ها'!A:D,4,0)*(1+'ورود اطلاعات'!$D$5)),IF('ورود اطلاعات'!$D$21="بیمه گذار",(محاسبات!AF63*VLOOKUP(محاسبات!E63,'life table -مفروضات و نرخ ها'!A:D,4,0)*(1+'ورود اطلاعات'!$D$23)),0))))),0)</f>
        <v>0</v>
      </c>
      <c r="BU63" s="123" t="b">
        <f>IFERROR(IF(A63&lt;&gt;"",IF('ورود اطلاعات'!$B$9=0,IF('ورود اطلاعات'!$B$11="خیر",IF('ورود اطلاعات'!$D$21="بیمه شده اصلی",(محاسبات!AH63*VLOOKUP(محاسبات!B63,'life table -مفروضات و نرخ ها'!A:D,4,0)*(1+'ورود اطلاعات'!$D$5)),IF('ورود اطلاعات'!$D$21="بیمه گذار",(محاسبات!AH63*VLOOKUP(محاسبات!E63,'life table -مفروضات و نرخ ها'!A:D,4,0)*(1+'ورود اطلاعات'!$D$23)),0))))),0)</f>
        <v>0</v>
      </c>
      <c r="BV63" s="123" t="b">
        <f>IF(A63&lt;&gt;"",IF('ورود اطلاعات'!$B$9=0,IF('ورود اطلاعات'!$B$11="بلی",IF(AND(18&lt;=B63,B63&lt;=60),AI63*(VLOOKUP('life table -مفروضات و نرخ ها'!$O$3+A62,'life table -مفروضات و نرخ ها'!$A$3:$D$103,4,0))*(1+'ورود اطلاعات'!$D$5),0),0),0))</f>
        <v>0</v>
      </c>
      <c r="BW63" s="123" t="str">
        <f>IFERROR(IF(A63&lt;&gt;"",'life table -مفروضات و نرخ ها'!$Q$11*BK63,""),0)</f>
        <v/>
      </c>
      <c r="BX63" s="123" t="str">
        <f>IFERROR(IF(A63&lt;&gt;"",'life table -مفروضات و نرخ ها'!$Q$11*(BO63+BN63),""),0)</f>
        <v/>
      </c>
      <c r="BY63" s="123">
        <f>IFERROR(IF(A63&lt;&gt;"",BJ63*'life table -مفروضات و نرخ ها'!$Q$11,0),"")</f>
        <v>0</v>
      </c>
      <c r="BZ63" s="123">
        <f>IFERROR(IF(A63&lt;&gt;"",(BM63+BL63)*'life table -مفروضات و نرخ ها'!$Q$11,0),0)</f>
        <v>0</v>
      </c>
      <c r="CA63" s="123">
        <f>IF(A63&lt;&gt;"",AZ63+BC63+BF63+BJ63+BK63+BL63+BM63+BN63+BO63+BP63+BS63+BT63+BU63+BV63+BW63+BX63+BY63+BZ63+'ورود اطلاعات'!$D$22*(محاسبات!T63*'life table -مفروضات و نرخ ها'!$Y$3+محاسبات!W63*'life table -مفروضات و نرخ ها'!$Z$3+محاسبات!Z63*'life table -مفروضات و نرخ ها'!$AA$3),0)</f>
        <v>0</v>
      </c>
      <c r="CB63" s="123">
        <f>IF(A63&lt;&gt;"",BA63+BD63+BG63+BQ63+'ورود اطلاعات'!$F$17*(محاسبات!U63*'life table -مفروضات و نرخ ها'!$Y$3+محاسبات!X63*'life table -مفروضات و نرخ ها'!$Z$3+محاسبات!AA63*'life table -مفروضات و نرخ ها'!$AA$3),0)</f>
        <v>0</v>
      </c>
      <c r="CC63" s="123" t="str">
        <f>IF(A63&lt;&gt;"",BB63+BE63+BH63+BR63+'ورود اطلاعات'!$H$17*(محاسبات!V63*'life table -مفروضات و نرخ ها'!$Y$3+محاسبات!Y63*'life table -مفروضات و نرخ ها'!$Z$3+محاسبات!AB63*'life table -مفروضات و نرخ ها'!$AA$3),"")</f>
        <v/>
      </c>
      <c r="CD63" s="123" t="str">
        <f>IF(B63&lt;&gt;"",'life table -مفروضات و نرخ ها'!$Q$8*(N63+P63+O63+AQ63+AR63+AS63+AT63+AW63+AX63+AY63+AZ63+BA63+BL63+BN63+BO63+BB63+BC63+BD63+BE63+BF63+BG63+BH63+BP63+BQ63+BR63+BJ63+BK63+BM63+BS63+BT63+BU63+BV63+BW63+BX63+BY63+BZ63+AU63),"")</f>
        <v/>
      </c>
      <c r="CE63" s="123" t="str">
        <f>IF(B63&lt;&gt;"",'life table -مفروضات و نرخ ها'!$Q$9*(N63+P63+O63+AQ63+AR63+AS63+AT63+AW63+AX63+AY63+AZ63+BA63+BL63+BN63+BO63+BB63+BC63+BD63+BE63+BF63+BG63+BH63+BP63+BQ63+BR63+BJ63+BK63+BM63+BS63+BT63+BU63+BV63+BW63+BX63+BY63+BZ63+AU63),"")</f>
        <v/>
      </c>
      <c r="CF63" s="123" t="str">
        <f>IF(A63&lt;&gt;"",(CF62*(1+L63)+(I63/'life table -مفروضات و نرخ ها'!$M$5)*L63*((1+L63)^(1/'life table -مفروضات و نرخ ها'!$M$5))/(((1+L63)^(1/'life table -مفروضات و نرخ ها'!$M$5))-1)),"")</f>
        <v/>
      </c>
      <c r="CG63" s="123" t="str">
        <f t="shared" si="24"/>
        <v/>
      </c>
      <c r="CH63" s="123" t="str">
        <f t="shared" si="23"/>
        <v/>
      </c>
      <c r="CI63" s="123" t="str">
        <f t="shared" si="12"/>
        <v/>
      </c>
      <c r="CJ63" s="123" t="str">
        <f t="shared" si="19"/>
        <v/>
      </c>
      <c r="CK63" s="121">
        <f>'ورود اطلاعات'!$D$19*محاسبات!G62</f>
        <v>0</v>
      </c>
      <c r="CL63" s="126">
        <f t="shared" si="20"/>
        <v>0</v>
      </c>
      <c r="CM63" s="123" t="str">
        <f>IF(A63&lt;&gt;"",(CM62*(1+$CO$1)+(I63/'life table -مفروضات و نرخ ها'!$M$5)*$CO$1*((1+$CO$1)^(1/'life table -مفروضات و نرخ ها'!$M$5))/(((1+$CO$1)^(1/'life table -مفروضات و نرخ ها'!$M$5))-1)),"")</f>
        <v/>
      </c>
      <c r="CN63" s="123" t="str">
        <f t="shared" si="9"/>
        <v/>
      </c>
    </row>
    <row r="64" spans="1:92" ht="19.5" x14ac:dyDescent="0.25">
      <c r="A64" s="95" t="str">
        <f t="shared" si="10"/>
        <v/>
      </c>
      <c r="B64" s="122" t="str">
        <f>IFERROR(IF(A63+$B$4&gt;81,"",IF($B$4+'life table -مفروضات و نرخ ها'!A63&lt;$B$4+'life table -مفروضات و نرخ ها'!$I$5,$B$4+'life table -مفروضات و نرخ ها'!A63,"")),"")</f>
        <v/>
      </c>
      <c r="C64" s="122" t="str">
        <f>IFERROR(IF(B64&lt;&gt;"",IF(A63+$C$4&gt;81,"",IF($C$4+'life table -مفروضات و نرخ ها'!A63&lt;$C$4+'life table -مفروضات و نرخ ها'!$I$5,$C$4+'life table -مفروضات و نرخ ها'!A63,"")),""),"")</f>
        <v/>
      </c>
      <c r="D64" s="122" t="str">
        <f>IFERROR(IF(B64&lt;&gt;"",IF(A63+$D$4&gt;81,"",IF($D$4+'life table -مفروضات و نرخ ها'!A63&lt;$D$4+'life table -مفروضات و نرخ ها'!$I$5,$D$4+'life table -مفروضات و نرخ ها'!A63,"")),""),"")</f>
        <v/>
      </c>
      <c r="E64" s="122" t="str">
        <f>IF(B64&lt;&gt;"",IF('life table -مفروضات و نرخ ها'!$K$4&lt;&gt; 0,IF($E$4+'life table -مفروضات و نرخ ها'!A63&lt;$E$4+'life table -مفروضات و نرخ ها'!$I$5,$E$4+'life table -مفروضات و نرخ ها'!A63,"")),"")</f>
        <v/>
      </c>
      <c r="G64" s="123">
        <f>IF(A64&lt;&gt;"",IF('life table -مفروضات و نرخ ها'!$I$7&lt;&gt; "يكجا",G63*(1+'life table -مفروضات و نرخ ها'!$I$4),0),0)</f>
        <v>0</v>
      </c>
      <c r="H64" s="123">
        <f>IFERROR(IF(A64&lt;&gt;"",IF('life table -مفروضات و نرخ ها'!$O$11=1,(G64/K64)-(CA64+CB64+CC64),(G64/K64)),0),0)</f>
        <v>0</v>
      </c>
      <c r="I64" s="123" t="str">
        <f t="shared" si="15"/>
        <v/>
      </c>
      <c r="J64" s="123" t="str">
        <f>IF(A64&lt;&gt;"",IF(A64=1,'life table -مفروضات و نرخ ها'!$M$6,0),"")</f>
        <v/>
      </c>
      <c r="K64" s="124">
        <v>1</v>
      </c>
      <c r="L64" s="124" t="str">
        <f t="shared" si="25"/>
        <v/>
      </c>
      <c r="M64" s="124">
        <f t="shared" si="6"/>
        <v>0.28649999999999998</v>
      </c>
      <c r="N64" s="123">
        <f>IF(B64&lt;&gt;"",S64*(VLOOKUP('life table -مفروضات و نرخ ها'!$O$3+A63,'life table -مفروضات و نرخ ها'!$A$3:$D$103,4)*(1/(1+L64)^0.5)),0)</f>
        <v>0</v>
      </c>
      <c r="O64" s="123">
        <f>IFERROR(IF(C64&lt;&gt;"",R64*(VLOOKUP('life table -مفروضات و نرخ ها'!$S$3+A63,'life table -مفروضات و نرخ ها'!$A$3:$D$103,4)*(1/(1+L64)^0.5)),0),"")</f>
        <v>0</v>
      </c>
      <c r="P64" s="123">
        <f>IFERROR(IF(D64&lt;&gt;"",Q64*(VLOOKUP('life table -مفروضات و نرخ ها'!$S$4+A63,'life table -مفروضات و نرخ ها'!$A$3:$D$103,4)*(1/(1+L64)^0.5)),0),"")</f>
        <v>0</v>
      </c>
      <c r="Q64" s="123">
        <f>IF(D64&lt;&gt;"",IF((Q63*(1+'life table -مفروضات و نرخ ها'!$M$4))&gt;='life table -مفروضات و نرخ ها'!$I$10,'life table -مفروضات و نرخ ها'!$I$10,(Q63*(1+'life table -مفروضات و نرخ ها'!$M$4))),0)</f>
        <v>0</v>
      </c>
      <c r="R64" s="123">
        <f>IF(C64&lt;&gt;"",IF((R63*(1+'life table -مفروضات و نرخ ها'!$M$4))&gt;='life table -مفروضات و نرخ ها'!$I$10,'life table -مفروضات و نرخ ها'!$I$10,(R63*(1+'life table -مفروضات و نرخ ها'!$M$4))),0)</f>
        <v>0</v>
      </c>
      <c r="S64" s="123">
        <f>IF(A64&lt;&gt;"",IF((S63*(1+'life table -مفروضات و نرخ ها'!$M$4))&gt;='life table -مفروضات و نرخ ها'!$I$10,'life table -مفروضات و نرخ ها'!$I$10,(S63*(1+'life table -مفروضات و نرخ ها'!$M$4))),0)</f>
        <v>0</v>
      </c>
      <c r="T64" s="123">
        <f>IF(A64&lt;&gt;"",IF(S64*'ورود اطلاعات'!$D$7&lt;='life table -مفروضات و نرخ ها'!$M$10,S64*'ورود اطلاعات'!$D$7,'life table -مفروضات و نرخ ها'!$M$10),0)</f>
        <v>0</v>
      </c>
      <c r="U64" s="123">
        <f>IF(A64&lt;&gt;"",IF(R64*'ورود اطلاعات'!$F$7&lt;='life table -مفروضات و نرخ ها'!$M$10,R64*'ورود اطلاعات'!$F$7,'life table -مفروضات و نرخ ها'!$M$10),0)</f>
        <v>0</v>
      </c>
      <c r="V64" s="123">
        <f>IF(A64&lt;&gt;"",IF(Q64*'ورود اطلاعات'!$H$7&lt;='life table -مفروضات و نرخ ها'!$M$10,Q64*'ورود اطلاعات'!$H$7,'life table -مفروضات و نرخ ها'!$M$10),0)</f>
        <v>0</v>
      </c>
      <c r="W64" s="123" t="str">
        <f>IF(A64&lt;&gt;"",IF(W63*(1+'life table -مفروضات و نرخ ها'!$M$4)&lt;'life table -مفروضات و نرخ ها'!$I$11,W63*(1+'life table -مفروضات و نرخ ها'!$M$4),'life table -مفروضات و نرخ ها'!$I$11),"")</f>
        <v/>
      </c>
      <c r="X64" s="123">
        <f>IF(C64&lt;&gt;"",IF(X63*(1+'life table -مفروضات و نرخ ها'!$M$4)&lt;'life table -مفروضات و نرخ ها'!$I$11,X63*(1+'life table -مفروضات و نرخ ها'!$M$4),'life table -مفروضات و نرخ ها'!$I$11),0)</f>
        <v>0</v>
      </c>
      <c r="Y64" s="123">
        <f>IF(D64&lt;&gt;"",IF(Y63*(1+'life table -مفروضات و نرخ ها'!$M$4)&lt;'life table -مفروضات و نرخ ها'!$I$11,Y63*(1+'life table -مفروضات و نرخ ها'!$M$4),'life table -مفروضات و نرخ ها'!$I$11),0)</f>
        <v>0</v>
      </c>
      <c r="Z64" s="123">
        <f>IF(A64&lt;&gt;"",IF(Z63*(1+'life table -مفروضات و نرخ ها'!$M$4)&lt;'life table -مفروضات و نرخ ها'!$M$11,Z63*(1+'life table -مفروضات و نرخ ها'!$M$4),'life table -مفروضات و نرخ ها'!$M$11),0)</f>
        <v>0</v>
      </c>
      <c r="AA64" s="123">
        <f>IF(C64&lt;&gt;"",IF(AA63*(1+'life table -مفروضات و نرخ ها'!$M$4)&lt;'life table -مفروضات و نرخ ها'!$M$11,AA63*(1+'life table -مفروضات و نرخ ها'!$M$4),'life table -مفروضات و نرخ ها'!$M$11),0)</f>
        <v>0</v>
      </c>
      <c r="AB64" s="123">
        <f>IF(D64&lt;&gt;"",IF(AB63*(1+'life table -مفروضات و نرخ ها'!$M$4)&lt;'life table -مفروضات و نرخ ها'!$M$11,AB63*(1+'life table -مفروضات و نرخ ها'!$M$4),'life table -مفروضات و نرخ ها'!$M$11),0)</f>
        <v>0</v>
      </c>
      <c r="AC64" s="123">
        <f>IF(B64&gt;60,0,IF('ورود اطلاعات'!$D$14="ندارد",0,MIN(S64*'ورود اطلاعات'!$D$14,'life table -مفروضات و نرخ ها'!$O$10)))</f>
        <v>0</v>
      </c>
      <c r="AD64" s="123">
        <f>IF(C64&gt;60,0,IF('ورود اطلاعات'!$F$14="ندارد",0,MIN(R64*'ورود اطلاعات'!$F$14,'life table -مفروضات و نرخ ها'!$O$10)))</f>
        <v>0</v>
      </c>
      <c r="AE64" s="123">
        <f>IF(D64&gt;60,0,IF('ورود اطلاعات'!$H$14="ندارد",0,MIN(Q64*'ورود اطلاعات'!$H$14,'life table -مفروضات و نرخ ها'!$O$10)))</f>
        <v>0</v>
      </c>
      <c r="AF64" s="123">
        <f>IFERROR(IF(A64&lt;&gt;"",IF(AND('ورود اطلاعات'!$D$21="بیمه گذار",18&lt;=E64,E64&lt;=60),(AF63*AN63-AK63),IF(AND('ورود اطلاعات'!$D$21="بیمه شده اصلی",18&lt;=B64,B64&lt;=60),(AF63*AN63-AK63),0)),0),0)</f>
        <v>0</v>
      </c>
      <c r="AG64" s="123">
        <f t="shared" si="21"/>
        <v>0</v>
      </c>
      <c r="AH64" s="123">
        <f>IF(A64&lt;&gt;"",IF(AND('ورود اطلاعات'!$D$21="بیمه گذار",18&lt;=E64,E64&lt;=60),(AH63*AN63-AJ63),IF(AND('ورود اطلاعات'!$D$21="بیمه شده اصلی",18&lt;=B64,B64&lt;=60),(AH63*AN63-AJ63),0)),0)</f>
        <v>0</v>
      </c>
      <c r="AI64" s="123">
        <f t="shared" si="22"/>
        <v>0</v>
      </c>
      <c r="AJ64" s="123">
        <f>IFERROR(IF(A64&lt;&gt;"",IF('life table -مفروضات و نرخ ها'!$O$6="دارد",IF('life table -مفروضات و نرخ ها'!$O$11=0,IF(AND('life table -مفروضات و نرخ ها'!$K$5="خیر",'ورود اطلاعات'!$D$21="بیمه گذار"),(G65+AZ65+BA65+BB65+BC65+BD65+BE65+BF65+BG65+BH65+BI65+BP65+BQ65+BR65),IF(AND('life table -مفروضات و نرخ ها'!$K$5="خیر",'ورود اطلاعات'!$D$21="بیمه شده اصلی"),(G65+CB65+CC65),0)),0),0),0),0)</f>
        <v>0</v>
      </c>
      <c r="AK64" s="123">
        <f>IF(A64&lt;&gt;"",IF('life table -مفروضات و نرخ ها'!$O$6="دارد",IF('ورود اطلاعات'!$B$9=1,IF('ورود اطلاعات'!$B$11="خیر",G65,0),0),0),0)</f>
        <v>0</v>
      </c>
      <c r="AL64" s="123">
        <f>IF(A64&lt;&gt;"",IF('life table -مفروضات و نرخ ها'!$O$6="دارد",IF('life table -مفروضات و نرخ ها'!$O$11=1,IF('life table -مفروضات و نرخ ها'!$K$5="بلی",G65,0),0),0),0)</f>
        <v>0</v>
      </c>
      <c r="AM64" s="123" t="str">
        <f>IFERROR(IF(A64&lt;&gt;"",IF('life table -مفروضات و نرخ ها'!$O$6="دارد",IF('life table -مفروضات و نرخ ها'!$O$11=0,IF('life table -مفروضات و نرخ ها'!$K$5="بلی",(G65+CB65+CC65),0),0),0),""),0)</f>
        <v/>
      </c>
      <c r="AN64" s="124" t="str">
        <f t="shared" si="16"/>
        <v/>
      </c>
      <c r="AO64" s="124" t="str">
        <f t="shared" si="17"/>
        <v/>
      </c>
      <c r="AP64" s="124" t="str">
        <f>IF(A64&lt;&gt;"",PRODUCT($AO$4:AO64),"")</f>
        <v/>
      </c>
      <c r="AQ64" s="123">
        <f>کارمزد!N64</f>
        <v>0</v>
      </c>
      <c r="AR64" s="123">
        <f>IF(A64&lt;6,('life table -مفروضات و نرخ ها'!$Q$4/5)*$S$4,0)</f>
        <v>0</v>
      </c>
      <c r="AS64" s="123" t="str">
        <f>IFERROR(IF(A64&lt;&gt;"",'life table -مفروضات و نرخ ها'!$Q$6*H64,""),"")</f>
        <v/>
      </c>
      <c r="AT64" s="123" t="str">
        <f>IF(A64&lt;&gt;"",'life table -مفروضات و نرخ ها'!$Q$7*H64,"")</f>
        <v/>
      </c>
      <c r="AU64" s="123">
        <f t="shared" si="18"/>
        <v>0</v>
      </c>
      <c r="AV64" s="125">
        <f>IF(A64&lt;&gt;"",(('life table -مفروضات و نرخ ها'!$M$5*(((AN64)^(1/'life table -مفروضات و نرخ ها'!$M$5))-1))/((1-AO64)*((AN64)^(1/'life table -مفروضات و نرخ ها'!$M$5)))-1),0)</f>
        <v>0</v>
      </c>
      <c r="AW64" s="123" t="str">
        <f>IF(A64&lt;&gt;"",N64*'life table -مفروضات و نرخ ها'!$O$4,"")</f>
        <v/>
      </c>
      <c r="AX64" s="123" t="str">
        <f>IF(A64&lt;&gt;"",O64*'life table -مفروضات و نرخ ها'!$U$3,"")</f>
        <v/>
      </c>
      <c r="AY64" s="123" t="str">
        <f>IF(A64&lt;&gt;"",P64*'life table -مفروضات و نرخ ها'!$U$4,"")</f>
        <v/>
      </c>
      <c r="AZ64" s="123" t="str">
        <f>IFERROR(IF(A64&lt;&gt;"",IF('life table -مفروضات و نرخ ها'!$O$8=1,('life table -مفروضات و نرخ ها'!$Y$3*T64),IF('life table -مفروضات و نرخ ها'!$O$8=2,('life table -مفروضات و نرخ ها'!$Y$4*T64),IF('life table -مفروضات و نرخ ها'!$O$8=3,('life table -مفروضات و نرخ ها'!$Y$5*T64),IF('life table -مفروضات و نرخ ها'!$O$8=4,('life table -مفروضات و نرخ ها'!$Y$6*T64),('life table -مفروضات و نرخ ها'!$Y$7*T64))))),""),"")</f>
        <v/>
      </c>
      <c r="BA64" s="123" t="str">
        <f>IFERROR(IF(A64&lt;&gt;"",IF('life table -مفروضات و نرخ ها'!$S$10=1,('life table -مفروضات و نرخ ها'!$Y$3*U64),IF('life table -مفروضات و نرخ ها'!$S$10=2,('life table -مفروضات و نرخ ها'!$Y$4*U64),IF('life table -مفروضات و نرخ ها'!$S$10=3,('life table -مفروضات و نرخ ها'!$Y$5*U64),IF('life table -مفروضات و نرخ ها'!$S$10=4,('life table -مفروضات و نرخ ها'!$Y$6*U64),('life table -مفروضات و نرخ ها'!$Y$7*U64))))),""),"")</f>
        <v/>
      </c>
      <c r="BB64" s="123" t="str">
        <f>IFERROR(IF(A64&lt;&gt;"",IF('life table -مفروضات و نرخ ها'!$S$11=1,('life table -مفروضات و نرخ ها'!$Y$3*V64),IF('life table -مفروضات و نرخ ها'!$S$11=2,('life table -مفروضات و نرخ ها'!$Y$4*V64),IF('life table -مفروضات و نرخ ها'!$S$11=3,('life table -مفروضات و نرخ ها'!$Y$5*V64),IF('life table -مفروضات و نرخ ها'!$S$11=4,('life table -مفروضات و نرخ ها'!$Y$6*V64),('life table -مفروضات و نرخ ها'!$Y$7*V64))))),""),"")</f>
        <v/>
      </c>
      <c r="BC64" s="123" t="str">
        <f>IFERROR(IF(A64&lt;&gt;"",IF('life table -مفروضات و نرخ ها'!$O$8=1,('life table -مفروضات و نرخ ها'!$Z$3*W64),IF('life table -مفروضات و نرخ ها'!$O$8=2,('life table -مفروضات و نرخ ها'!$Z$4*W64),IF('life table -مفروضات و نرخ ها'!$O$8=3,('life table -مفروضات و نرخ ها'!$Z$5*W64),IF('life table -مفروضات و نرخ ها'!$O$8=4,('life table -مفروضات و نرخ ها'!$Z$6*W64),('life table -مفروضات و نرخ ها'!$Z$7*W64))))),""),"")</f>
        <v/>
      </c>
      <c r="BD64" s="123" t="str">
        <f>IFERROR(IF(A64&lt;&gt;"",IF('life table -مفروضات و نرخ ها'!$S$10=1,('life table -مفروضات و نرخ ها'!$Z$3*X64),IF('life table -مفروضات و نرخ ها'!$S$10=2,('life table -مفروضات و نرخ ها'!$Z$4*X64),IF('life table -مفروضات و نرخ ها'!$S$10=3,('life table -مفروضات و نرخ ها'!$Z$5*X64),IF('life table -مفروضات و نرخ ها'!$S$10=4,('life table -مفروضات و نرخ ها'!$Z$6*X64),('life table -مفروضات و نرخ ها'!$Z$7*X64))))),""),"")</f>
        <v/>
      </c>
      <c r="BE64" s="123" t="str">
        <f>IFERROR(IF(A64&lt;&gt;"",IF('life table -مفروضات و نرخ ها'!$S$11=1,('life table -مفروضات و نرخ ها'!$Z$3*Y64),IF('life table -مفروضات و نرخ ها'!$S$11=2,('life table -مفروضات و نرخ ها'!$Z$4*Y64),IF('life table -مفروضات و نرخ ها'!$S$11=3,('life table -مفروضات و نرخ ها'!$Z$5*Y64),IF('life table -مفروضات و نرخ ها'!$S$11=4,('life table -مفروضات و نرخ ها'!$Z$6*Y64),('life table -مفروضات و نرخ ها'!$Z$7*Y64))))),""),"")</f>
        <v/>
      </c>
      <c r="BF64" s="123" t="str">
        <f>IFERROR(IF(A64&lt;&gt;"",IF('life table -مفروضات و نرخ ها'!$O$8=1,('life table -مفروضات و نرخ ها'!$AA$3*Z64),IF('life table -مفروضات و نرخ ها'!$O$8=2,('life table -مفروضات و نرخ ها'!$AA$4*Z64),IF('life table -مفروضات و نرخ ها'!$O$8=3,('life table -مفروضات و نرخ ها'!$AA$5*Z64),IF('life table -مفروضات و نرخ ها'!$O$8=4,('life table -مفروضات و نرخ ها'!$AA$6*Z64),('life table -مفروضات و نرخ ها'!$AA$7*Z64))))),""),"")</f>
        <v/>
      </c>
      <c r="BG64" s="123" t="str">
        <f>IFERROR(IF(A64&lt;&gt;"",IF('life table -مفروضات و نرخ ها'!$S$10=1,('life table -مفروضات و نرخ ها'!$AA$3*AA64),IF('life table -مفروضات و نرخ ها'!$S$10=2,('life table -مفروضات و نرخ ها'!$AA$4*AA64),IF('life table -مفروضات و نرخ ها'!$S$10=3,('life table -مفروضات و نرخ ها'!$AA$5*AA64),IF('life table -مفروضات و نرخ ها'!$S$10=4,('life table -مفروضات و نرخ ها'!$AA$6*AA64),('life table -مفروضات و نرخ ها'!$AA$7*AA64))))),""),"")</f>
        <v/>
      </c>
      <c r="BH64" s="123" t="str">
        <f>IFERROR(IF(B64&lt;&gt;"",IF('life table -مفروضات و نرخ ها'!$S$11=1,('life table -مفروضات و نرخ ها'!$AA$3*AB64),IF('life table -مفروضات و نرخ ها'!$S$11=2,('life table -مفروضات و نرخ ها'!$AA$4*AB64),IF('life table -مفروضات و نرخ ها'!$S$11=3,('life table -مفروضات و نرخ ها'!$AA$5*AB64),IF('life table -مفروضات و نرخ ها'!$S$11=4,('life table -مفروضات و نرخ ها'!$AA$6*AB64),('life table -مفروضات و نرخ ها'!$AA$7*AB64))))),""),"")</f>
        <v/>
      </c>
      <c r="BI64" s="123" t="str">
        <f>IF(A64&lt;&gt;"",(T64*'life table -مفروضات و نرخ ها'!$Y$3+W64*'life table -مفروضات و نرخ ها'!$Z$3+Z64*'life table -مفروضات و نرخ ها'!$AA$3)*'ورود اطلاعات'!$D$22+(U64*'life table -مفروضات و نرخ ها'!$Y$3+X64*'life table -مفروضات و نرخ ها'!$Z$3+AA64*'life table -مفروضات و نرخ ها'!$AA$3)*'ورود اطلاعات'!$F$17+(V64*'life table -مفروضات و نرخ ها'!$Y$3+Y64*'life table -مفروضات و نرخ ها'!$Z$3+AB64*'life table -مفروضات و نرخ ها'!$AA$3)*('ورود اطلاعات'!$H$17),"")</f>
        <v/>
      </c>
      <c r="BJ64" s="123">
        <f>IFERROR(IF($B$4+A64='ورود اطلاعات'!$B$8+محاسبات!$B$4,0,IF('ورود اطلاعات'!$B$11="بلی",IF(AND(B64&lt;18,B64&gt;60),0,IF(AND('ورود اطلاعات'!$D$20="دارد",'ورود اطلاعات'!$B$9=0),(G64+AZ64+BA64+BB64+BC64+BD64+BE64+BF64+BG64+BH64+BP64+BQ64+BR64+BI64)/K64)*VLOOKUP(B64,'life table -مفروضات و نرخ ها'!AF:AG,2,0))*(1+'ورود اطلاعات'!$D$22+'ورود اطلاعات'!$D$5),0)),0)</f>
        <v>0</v>
      </c>
      <c r="BK64" s="123">
        <f>IFERROR(IF($B$4+A64='ورود اطلاعات'!$B$8+محاسبات!$B$4,0,IF('ورود اطلاعات'!$B$11="بلی",IF(AND(B64&lt;18,B64&gt;60),0,IF(AND('ورود اطلاعات'!$D$20="دارد",'ورود اطلاعات'!$B$9=1),(G64)/K64)*VLOOKUP(B64,'life table -مفروضات و نرخ ها'!AF:AG,2,0))*(1+'ورود اطلاعات'!$D$22+'ورود اطلاعات'!$D$5),0)),0)</f>
        <v>0</v>
      </c>
      <c r="BL64" s="123">
        <f>IFERROR(IF($E$4+A64='ورود اطلاعات'!$B$8+محاسبات!$E$4,0,IF('ورود اطلاعات'!$B$9=0,IF('ورود اطلاعات'!$B$11="خیر",IF('ورود اطلاعات'!$D$20="دارد",IF('ورود اطلاعات'!$D$21="بیمه گذار",IF(AND(E64&lt;18,E64&gt;60),0,(((G64+AZ64+BA64+BB64+BC64+BD64+BE64+BF64+BG64+BH64+BP64+BQ64+BR64+BI64)/K64)*VLOOKUP(E64,'life table -مفروضات و نرخ ها'!AF:AG,2,0)*(1+'ورود اطلاعات'!$D$24+'ورود اطلاعات'!$D$23))),0),0),0),0)),0)</f>
        <v>0</v>
      </c>
      <c r="BM64" s="123">
        <f>IFERROR(IF($B$4+A64='ورود اطلاعات'!$B$8+$B$4,0,IF('ورود اطلاعات'!$B$9=0,IF('ورود اطلاعات'!$B$11="خیر",IF('ورود اطلاعات'!$D$20="دارد",IF('ورود اطلاعات'!$D$21="بیمه شده اصلی",IF(AND(B64&lt;18,B64&gt;60),0,(((G64+AZ64+BA64+BB64+BC64+BD64+BE64+BF64+BG64+BH64+BP64+BQ64+BR64+BI64)/K64)*VLOOKUP(B64,'life table -مفروضات و نرخ ها'!AF:AG,2,0)*(1+'ورود اطلاعات'!$D$22+'ورود اطلاعات'!$D$5))),0),0),0),0)),0)</f>
        <v>0</v>
      </c>
      <c r="BN64" s="123">
        <f>IFERROR(IF($E$4+A64='ورود اطلاعات'!$B$8+$E$4,0,IF('ورود اطلاعات'!$B$9=1,IF('ورود اطلاعات'!$B$11="خیر",IF('ورود اطلاعات'!$D$20="دارد",IF('ورود اطلاعات'!$D$21="بیمه گذار",IF(AND(E64&lt;18,E64&gt;60),0,((G64/K64)*VLOOKUP(E64,'life table -مفروضات و نرخ ها'!AF:AG,2,0)*(1+'ورود اطلاعات'!$D$24+'ورود اطلاعات'!$D$23))),0),0),0))),0)</f>
        <v>0</v>
      </c>
      <c r="BO64" s="123">
        <f>IFERROR(IF($B$4+A64='ورود اطلاعات'!$B$8+$B$4,0,IF('ورود اطلاعات'!$B$9=1,IF('ورود اطلاعات'!$B$11="خیر",IF('ورود اطلاعات'!$D$20="دارد",IF('ورود اطلاعات'!$D$21="بیمه شده اصلی",IF(AND(B64&lt;18,B64&gt;60),0,((G64/K64)*VLOOKUP(B64,'life table -مفروضات و نرخ ها'!AF:AG,2,0)*(1+'ورود اطلاعات'!$D$22+'ورود اطلاعات'!$D$5))),0),0),0),0)),0)</f>
        <v>0</v>
      </c>
      <c r="BP64" s="123">
        <f>IFERROR(IF('ورود اطلاعات'!$D$16=5,(VLOOKUP(محاسبات!B64,'life table -مفروضات و نرخ ها'!AC:AD,2,0)*محاسبات!AC64)/1000000,(VLOOKUP(محاسبات!B64,'life table -مفروضات و نرخ ها'!AC:AE,3,0)*محاسبات!AC64)/1000000)*(1+'ورود اطلاعات'!$D$5),0)</f>
        <v>0</v>
      </c>
      <c r="BQ64" s="123">
        <f>IFERROR(IF('ورود اطلاعات'!$F$16=5,(VLOOKUP(C64,'life table -مفروضات و نرخ ها'!AC:AD,2,0)*AD64)/1000000,(VLOOKUP(C64,'life table -مفروضات و نرخ ها'!AC:AE,3,0)*محاسبات!AD64)/1000000)*(1+'ورود اطلاعات'!$F$5),0)</f>
        <v>0</v>
      </c>
      <c r="BR64" s="123">
        <f>IFERROR(IF('ورود اطلاعات'!$H$16=5,(VLOOKUP(D64,'life table -مفروضات و نرخ ها'!AC:AD,2,0)*AE64)/1000000,(VLOOKUP(D64,'life table -مفروضات و نرخ ها'!AC:AE,3,0)*AE64)/1000000)*(1+'ورود اطلاعات'!$H$5),0)</f>
        <v>0</v>
      </c>
      <c r="BS64" s="123" t="b">
        <f>IF(A64&lt;&gt;"",IF('ورود اطلاعات'!$B$9=1,IF('ورود اطلاعات'!$B$11="بلی",IF(AND(18&lt;=B64,B64&lt;=60),AG64*(VLOOKUP('life table -مفروضات و نرخ ها'!$O$3+A63,'life table -مفروضات و نرخ ها'!$A$3:$D$103,4,0))*(1+'ورود اطلاعات'!$D$5),0),0),0))</f>
        <v>0</v>
      </c>
      <c r="BT64" s="123" t="b">
        <f>IFERROR(IF(A64&lt;&gt;"",IF('ورود اطلاعات'!$B$9=1,IF('ورود اطلاعات'!$B$11="خیر",IF('ورود اطلاعات'!$D$21="بیمه شده اصلی",(محاسبات!AF64*VLOOKUP(محاسبات!B64,'life table -مفروضات و نرخ ها'!A:D,4,0)*(1+'ورود اطلاعات'!$D$5)),IF('ورود اطلاعات'!$D$21="بیمه گذار",(محاسبات!AF64*VLOOKUP(محاسبات!E64,'life table -مفروضات و نرخ ها'!A:D,4,0)*(1+'ورود اطلاعات'!$D$23)),0))))),0)</f>
        <v>0</v>
      </c>
      <c r="BU64" s="123" t="b">
        <f>IFERROR(IF(A64&lt;&gt;"",IF('ورود اطلاعات'!$B$9=0,IF('ورود اطلاعات'!$B$11="خیر",IF('ورود اطلاعات'!$D$21="بیمه شده اصلی",(محاسبات!AH64*VLOOKUP(محاسبات!B64,'life table -مفروضات و نرخ ها'!A:D,4,0)*(1+'ورود اطلاعات'!$D$5)),IF('ورود اطلاعات'!$D$21="بیمه گذار",(محاسبات!AH64*VLOOKUP(محاسبات!E64,'life table -مفروضات و نرخ ها'!A:D,4,0)*(1+'ورود اطلاعات'!$D$23)),0))))),0)</f>
        <v>0</v>
      </c>
      <c r="BV64" s="123" t="b">
        <f>IF(A64&lt;&gt;"",IF('ورود اطلاعات'!$B$9=0,IF('ورود اطلاعات'!$B$11="بلی",IF(AND(18&lt;=B64,B64&lt;=60),AI64*(VLOOKUP('life table -مفروضات و نرخ ها'!$O$3+A63,'life table -مفروضات و نرخ ها'!$A$3:$D$103,4,0))*(1+'ورود اطلاعات'!$D$5),0),0),0))</f>
        <v>0</v>
      </c>
      <c r="BW64" s="123" t="str">
        <f>IFERROR(IF(A64&lt;&gt;"",'life table -مفروضات و نرخ ها'!$Q$11*BK64,""),0)</f>
        <v/>
      </c>
      <c r="BX64" s="123" t="str">
        <f>IFERROR(IF(A64&lt;&gt;"",'life table -مفروضات و نرخ ها'!$Q$11*(BO64+BN64),""),0)</f>
        <v/>
      </c>
      <c r="BY64" s="123">
        <f>IFERROR(IF(A64&lt;&gt;"",BJ64*'life table -مفروضات و نرخ ها'!$Q$11,0),"")</f>
        <v>0</v>
      </c>
      <c r="BZ64" s="123">
        <f>IFERROR(IF(A64&lt;&gt;"",(BM64+BL64)*'life table -مفروضات و نرخ ها'!$Q$11,0),0)</f>
        <v>0</v>
      </c>
      <c r="CA64" s="123">
        <f>IF(A64&lt;&gt;"",AZ64+BC64+BF64+BJ64+BK64+BL64+BM64+BN64+BO64+BP64+BS64+BT64+BU64+BV64+BW64+BX64+BY64+BZ64+'ورود اطلاعات'!$D$22*(محاسبات!T64*'life table -مفروضات و نرخ ها'!$Y$3+محاسبات!W64*'life table -مفروضات و نرخ ها'!$Z$3+محاسبات!Z64*'life table -مفروضات و نرخ ها'!$AA$3),0)</f>
        <v>0</v>
      </c>
      <c r="CB64" s="123">
        <f>IF(A64&lt;&gt;"",BA64+BD64+BG64+BQ64+'ورود اطلاعات'!$F$17*(محاسبات!U64*'life table -مفروضات و نرخ ها'!$Y$3+محاسبات!X64*'life table -مفروضات و نرخ ها'!$Z$3+محاسبات!AA64*'life table -مفروضات و نرخ ها'!$AA$3),0)</f>
        <v>0</v>
      </c>
      <c r="CC64" s="123" t="str">
        <f>IF(A64&lt;&gt;"",BB64+BE64+BH64+BR64+'ورود اطلاعات'!$H$17*(محاسبات!V64*'life table -مفروضات و نرخ ها'!$Y$3+محاسبات!Y64*'life table -مفروضات و نرخ ها'!$Z$3+محاسبات!AB64*'life table -مفروضات و نرخ ها'!$AA$3),"")</f>
        <v/>
      </c>
      <c r="CD64" s="123" t="str">
        <f>IF(B64&lt;&gt;"",'life table -مفروضات و نرخ ها'!$Q$8*(N64+P64+O64+AQ64+AR64+AS64+AT64+AW64+AX64+AY64+AZ64+BA64+BL64+BN64+BO64+BB64+BC64+BD64+BE64+BF64+BG64+BH64+BP64+BQ64+BR64+BJ64+BK64+BM64+BS64+BT64+BU64+BV64+BW64+BX64+BY64+BZ64+AU64),"")</f>
        <v/>
      </c>
      <c r="CE64" s="123" t="str">
        <f>IF(B64&lt;&gt;"",'life table -مفروضات و نرخ ها'!$Q$9*(N64+P64+O64+AQ64+AR64+AS64+AT64+AW64+AX64+AY64+AZ64+BA64+BL64+BN64+BO64+BB64+BC64+BD64+BE64+BF64+BG64+BH64+BP64+BQ64+BR64+BJ64+BK64+BM64+BS64+BT64+BU64+BV64+BW64+BX64+BY64+BZ64+AU64),"")</f>
        <v/>
      </c>
      <c r="CF64" s="123" t="str">
        <f>IF(A64&lt;&gt;"",(CF63*(1+L64)+(I64/'life table -مفروضات و نرخ ها'!$M$5)*L64*((1+L64)^(1/'life table -مفروضات و نرخ ها'!$M$5))/(((1+L64)^(1/'life table -مفروضات و نرخ ها'!$M$5))-1)),"")</f>
        <v/>
      </c>
      <c r="CG64" s="123" t="str">
        <f t="shared" si="24"/>
        <v/>
      </c>
      <c r="CH64" s="123" t="str">
        <f t="shared" si="23"/>
        <v/>
      </c>
      <c r="CI64" s="123" t="str">
        <f t="shared" si="12"/>
        <v/>
      </c>
      <c r="CJ64" s="123" t="str">
        <f t="shared" si="19"/>
        <v/>
      </c>
      <c r="CK64" s="121">
        <f>'ورود اطلاعات'!$D$19*محاسبات!G63</f>
        <v>0</v>
      </c>
      <c r="CL64" s="126">
        <f t="shared" si="20"/>
        <v>0</v>
      </c>
      <c r="CM64" s="123" t="str">
        <f>IF(A64&lt;&gt;"",(CM63*(1+$CO$1)+(I64/'life table -مفروضات و نرخ ها'!$M$5)*$CO$1*((1+$CO$1)^(1/'life table -مفروضات و نرخ ها'!$M$5))/(((1+$CO$1)^(1/'life table -مفروضات و نرخ ها'!$M$5))-1)),"")</f>
        <v/>
      </c>
      <c r="CN64" s="123" t="str">
        <f t="shared" si="9"/>
        <v/>
      </c>
    </row>
    <row r="65" spans="1:92" ht="19.5" x14ac:dyDescent="0.25">
      <c r="A65" s="95" t="str">
        <f t="shared" si="10"/>
        <v/>
      </c>
      <c r="B65" s="122" t="str">
        <f>IFERROR(IF(A64+$B$4&gt;81,"",IF($B$4+'life table -مفروضات و نرخ ها'!A64&lt;$B$4+'life table -مفروضات و نرخ ها'!$I$5,$B$4+'life table -مفروضات و نرخ ها'!A64,"")),"")</f>
        <v/>
      </c>
      <c r="C65" s="122" t="str">
        <f>IFERROR(IF(B65&lt;&gt;"",IF(A64+$C$4&gt;81,"",IF($C$4+'life table -مفروضات و نرخ ها'!A64&lt;$C$4+'life table -مفروضات و نرخ ها'!$I$5,$C$4+'life table -مفروضات و نرخ ها'!A64,"")),""),"")</f>
        <v/>
      </c>
      <c r="D65" s="122" t="str">
        <f>IFERROR(IF(B65&lt;&gt;"",IF(A64+$D$4&gt;81,"",IF($D$4+'life table -مفروضات و نرخ ها'!A64&lt;$D$4+'life table -مفروضات و نرخ ها'!$I$5,$D$4+'life table -مفروضات و نرخ ها'!A64,"")),""),"")</f>
        <v/>
      </c>
      <c r="E65" s="122" t="str">
        <f>IF(B65&lt;&gt;"",IF('life table -مفروضات و نرخ ها'!$K$4&lt;&gt; 0,IF($E$4+'life table -مفروضات و نرخ ها'!A64&lt;$E$4+'life table -مفروضات و نرخ ها'!$I$5,$E$4+'life table -مفروضات و نرخ ها'!A64,"")),"")</f>
        <v/>
      </c>
      <c r="G65" s="123">
        <f>IF(A65&lt;&gt;"",IF('life table -مفروضات و نرخ ها'!$I$7&lt;&gt; "يكجا",G64*(1+'life table -مفروضات و نرخ ها'!$I$4),0),0)</f>
        <v>0</v>
      </c>
      <c r="H65" s="123">
        <f>IFERROR(IF(A65&lt;&gt;"",IF('life table -مفروضات و نرخ ها'!$O$11=1,(G65/K65)-(CA65+CB65+CC65),(G65/K65)),0),0)</f>
        <v>0</v>
      </c>
      <c r="I65" s="123" t="str">
        <f t="shared" si="15"/>
        <v/>
      </c>
      <c r="J65" s="123" t="str">
        <f>IF(A65&lt;&gt;"",IF(A65=1,'life table -مفروضات و نرخ ها'!$M$6,0),"")</f>
        <v/>
      </c>
      <c r="K65" s="124">
        <v>1</v>
      </c>
      <c r="L65" s="124" t="str">
        <f t="shared" si="25"/>
        <v/>
      </c>
      <c r="M65" s="124">
        <f t="shared" si="6"/>
        <v>0.28649999999999998</v>
      </c>
      <c r="N65" s="123">
        <f>IF(B65&lt;&gt;"",S65*(VLOOKUP('life table -مفروضات و نرخ ها'!$O$3+A64,'life table -مفروضات و نرخ ها'!$A$3:$D$103,4)*(1/(1+L65)^0.5)),0)</f>
        <v>0</v>
      </c>
      <c r="O65" s="123">
        <f>IFERROR(IF(C65&lt;&gt;"",R65*(VLOOKUP('life table -مفروضات و نرخ ها'!$S$3+A64,'life table -مفروضات و نرخ ها'!$A$3:$D$103,4)*(1/(1+L65)^0.5)),0),"")</f>
        <v>0</v>
      </c>
      <c r="P65" s="123">
        <f>IFERROR(IF(D65&lt;&gt;"",Q65*(VLOOKUP('life table -مفروضات و نرخ ها'!$S$4+A64,'life table -مفروضات و نرخ ها'!$A$3:$D$103,4)*(1/(1+L65)^0.5)),0),"")</f>
        <v>0</v>
      </c>
      <c r="Q65" s="123">
        <f>IF(D65&lt;&gt;"",IF((Q64*(1+'life table -مفروضات و نرخ ها'!$M$4))&gt;='life table -مفروضات و نرخ ها'!$I$10,'life table -مفروضات و نرخ ها'!$I$10,(Q64*(1+'life table -مفروضات و نرخ ها'!$M$4))),0)</f>
        <v>0</v>
      </c>
      <c r="R65" s="123">
        <f>IF(C65&lt;&gt;"",IF((R64*(1+'life table -مفروضات و نرخ ها'!$M$4))&gt;='life table -مفروضات و نرخ ها'!$I$10,'life table -مفروضات و نرخ ها'!$I$10,(R64*(1+'life table -مفروضات و نرخ ها'!$M$4))),0)</f>
        <v>0</v>
      </c>
      <c r="S65" s="123">
        <f>IF(A65&lt;&gt;"",IF((S64*(1+'life table -مفروضات و نرخ ها'!$M$4))&gt;='life table -مفروضات و نرخ ها'!$I$10,'life table -مفروضات و نرخ ها'!$I$10,(S64*(1+'life table -مفروضات و نرخ ها'!$M$4))),0)</f>
        <v>0</v>
      </c>
      <c r="T65" s="123">
        <f>IF(A65&lt;&gt;"",IF(S65*'ورود اطلاعات'!$D$7&lt;='life table -مفروضات و نرخ ها'!$M$10,S65*'ورود اطلاعات'!$D$7,'life table -مفروضات و نرخ ها'!$M$10),0)</f>
        <v>0</v>
      </c>
      <c r="U65" s="123">
        <f>IF(A65&lt;&gt;"",IF(R65*'ورود اطلاعات'!$F$7&lt;='life table -مفروضات و نرخ ها'!$M$10,R65*'ورود اطلاعات'!$F$7,'life table -مفروضات و نرخ ها'!$M$10),0)</f>
        <v>0</v>
      </c>
      <c r="V65" s="123">
        <f>IF(A65&lt;&gt;"",IF(Q65*'ورود اطلاعات'!$H$7&lt;='life table -مفروضات و نرخ ها'!$M$10,Q65*'ورود اطلاعات'!$H$7,'life table -مفروضات و نرخ ها'!$M$10),0)</f>
        <v>0</v>
      </c>
      <c r="W65" s="123" t="str">
        <f>IF(A65&lt;&gt;"",IF(W64*(1+'life table -مفروضات و نرخ ها'!$M$4)&lt;'life table -مفروضات و نرخ ها'!$I$11,W64*(1+'life table -مفروضات و نرخ ها'!$M$4),'life table -مفروضات و نرخ ها'!$I$11),"")</f>
        <v/>
      </c>
      <c r="X65" s="123">
        <f>IF(C65&lt;&gt;"",IF(X64*(1+'life table -مفروضات و نرخ ها'!$M$4)&lt;'life table -مفروضات و نرخ ها'!$I$11,X64*(1+'life table -مفروضات و نرخ ها'!$M$4),'life table -مفروضات و نرخ ها'!$I$11),0)</f>
        <v>0</v>
      </c>
      <c r="Y65" s="123">
        <f>IF(D65&lt;&gt;"",IF(Y64*(1+'life table -مفروضات و نرخ ها'!$M$4)&lt;'life table -مفروضات و نرخ ها'!$I$11,Y64*(1+'life table -مفروضات و نرخ ها'!$M$4),'life table -مفروضات و نرخ ها'!$I$11),0)</f>
        <v>0</v>
      </c>
      <c r="Z65" s="123">
        <f>IF(A65&lt;&gt;"",IF(Z64*(1+'life table -مفروضات و نرخ ها'!$M$4)&lt;'life table -مفروضات و نرخ ها'!$M$11,Z64*(1+'life table -مفروضات و نرخ ها'!$M$4),'life table -مفروضات و نرخ ها'!$M$11),0)</f>
        <v>0</v>
      </c>
      <c r="AA65" s="123">
        <f>IF(C65&lt;&gt;"",IF(AA64*(1+'life table -مفروضات و نرخ ها'!$M$4)&lt;'life table -مفروضات و نرخ ها'!$M$11,AA64*(1+'life table -مفروضات و نرخ ها'!$M$4),'life table -مفروضات و نرخ ها'!$M$11),0)</f>
        <v>0</v>
      </c>
      <c r="AB65" s="123">
        <f>IF(D65&lt;&gt;"",IF(AB64*(1+'life table -مفروضات و نرخ ها'!$M$4)&lt;'life table -مفروضات و نرخ ها'!$M$11,AB64*(1+'life table -مفروضات و نرخ ها'!$M$4),'life table -مفروضات و نرخ ها'!$M$11),0)</f>
        <v>0</v>
      </c>
      <c r="AC65" s="123">
        <f>IF(B65&gt;60,0,IF('ورود اطلاعات'!$D$14="ندارد",0,MIN(S65*'ورود اطلاعات'!$D$14,'life table -مفروضات و نرخ ها'!$O$10)))</f>
        <v>0</v>
      </c>
      <c r="AD65" s="123">
        <f>IF(C65&gt;60,0,IF('ورود اطلاعات'!$F$14="ندارد",0,MIN(R65*'ورود اطلاعات'!$F$14,'life table -مفروضات و نرخ ها'!$O$10)))</f>
        <v>0</v>
      </c>
      <c r="AE65" s="123">
        <f>IF(D65&gt;60,0,IF('ورود اطلاعات'!$H$14="ندارد",0,MIN(Q65*'ورود اطلاعات'!$H$14,'life table -مفروضات و نرخ ها'!$O$10)))</f>
        <v>0</v>
      </c>
      <c r="AF65" s="123">
        <f>IFERROR(IF(A65&lt;&gt;"",IF(AND('ورود اطلاعات'!$D$21="بیمه گذار",18&lt;=E65,E65&lt;=60),(AF64*AN64-AK64),IF(AND('ورود اطلاعات'!$D$21="بیمه شده اصلی",18&lt;=B65,B65&lt;=60),(AF64*AN64-AK64),0)),0),0)</f>
        <v>0</v>
      </c>
      <c r="AG65" s="123">
        <f t="shared" si="21"/>
        <v>0</v>
      </c>
      <c r="AH65" s="123">
        <f>IF(A65&lt;&gt;"",IF(AND('ورود اطلاعات'!$D$21="بیمه گذار",18&lt;=E65,E65&lt;=60),(AH64*AN64-AJ64),IF(AND('ورود اطلاعات'!$D$21="بیمه شده اصلی",18&lt;=B65,B65&lt;=60),(AH64*AN64-AJ64),0)),0)</f>
        <v>0</v>
      </c>
      <c r="AI65" s="123">
        <f t="shared" si="22"/>
        <v>0</v>
      </c>
      <c r="AJ65" s="123">
        <f>IFERROR(IF(A65&lt;&gt;"",IF('life table -مفروضات و نرخ ها'!$O$6="دارد",IF('life table -مفروضات و نرخ ها'!$O$11=0,IF(AND('life table -مفروضات و نرخ ها'!$K$5="خیر",'ورود اطلاعات'!$D$21="بیمه گذار"),(G66+AZ66+BA66+BB66+BC66+BD66+BE66+BF66+BG66+BH66+BI66+BP66+BQ66+BR66),IF(AND('life table -مفروضات و نرخ ها'!$K$5="خیر",'ورود اطلاعات'!$D$21="بیمه شده اصلی"),(G66+CB66+CC66),0)),0),0),0),0)</f>
        <v>0</v>
      </c>
      <c r="AK65" s="123">
        <f>IF(A65&lt;&gt;"",IF('life table -مفروضات و نرخ ها'!$O$6="دارد",IF('ورود اطلاعات'!$B$9=1,IF('ورود اطلاعات'!$B$11="خیر",G66,0),0),0),0)</f>
        <v>0</v>
      </c>
      <c r="AL65" s="123">
        <f>IF(A65&lt;&gt;"",IF('life table -مفروضات و نرخ ها'!$O$6="دارد",IF('life table -مفروضات و نرخ ها'!$O$11=1,IF('life table -مفروضات و نرخ ها'!$K$5="بلی",G66,0),0),0),0)</f>
        <v>0</v>
      </c>
      <c r="AM65" s="123" t="str">
        <f>IFERROR(IF(A65&lt;&gt;"",IF('life table -مفروضات و نرخ ها'!$O$6="دارد",IF('life table -مفروضات و نرخ ها'!$O$11=0,IF('life table -مفروضات و نرخ ها'!$K$5="بلی",(G66+CB66+CC66),0),0),0),""),0)</f>
        <v/>
      </c>
      <c r="AN65" s="124" t="str">
        <f t="shared" si="16"/>
        <v/>
      </c>
      <c r="AO65" s="124" t="str">
        <f t="shared" si="17"/>
        <v/>
      </c>
      <c r="AP65" s="124" t="str">
        <f>IF(A65&lt;&gt;"",PRODUCT($AO$4:AO65),"")</f>
        <v/>
      </c>
      <c r="AQ65" s="123">
        <f>کارمزد!N65</f>
        <v>0</v>
      </c>
      <c r="AR65" s="123">
        <f>IF(A65&lt;6,('life table -مفروضات و نرخ ها'!$Q$4/5)*$S$4,0)</f>
        <v>0</v>
      </c>
      <c r="AS65" s="123" t="str">
        <f>IFERROR(IF(A65&lt;&gt;"",'life table -مفروضات و نرخ ها'!$Q$6*H65,""),"")</f>
        <v/>
      </c>
      <c r="AT65" s="123" t="str">
        <f>IF(A65&lt;&gt;"",'life table -مفروضات و نرخ ها'!$Q$7*H65,"")</f>
        <v/>
      </c>
      <c r="AU65" s="123">
        <f t="shared" si="18"/>
        <v>0</v>
      </c>
      <c r="AV65" s="125">
        <f>IF(A65&lt;&gt;"",(('life table -مفروضات و نرخ ها'!$M$5*(((AN65)^(1/'life table -مفروضات و نرخ ها'!$M$5))-1))/((1-AO65)*((AN65)^(1/'life table -مفروضات و نرخ ها'!$M$5)))-1),0)</f>
        <v>0</v>
      </c>
      <c r="AW65" s="123" t="str">
        <f>IF(A65&lt;&gt;"",N65*'life table -مفروضات و نرخ ها'!$O$4,"")</f>
        <v/>
      </c>
      <c r="AX65" s="123" t="str">
        <f>IF(A65&lt;&gt;"",O65*'life table -مفروضات و نرخ ها'!$U$3,"")</f>
        <v/>
      </c>
      <c r="AY65" s="123" t="str">
        <f>IF(A65&lt;&gt;"",P65*'life table -مفروضات و نرخ ها'!$U$4,"")</f>
        <v/>
      </c>
      <c r="AZ65" s="123" t="str">
        <f>IFERROR(IF(A65&lt;&gt;"",IF('life table -مفروضات و نرخ ها'!$O$8=1,('life table -مفروضات و نرخ ها'!$Y$3*T65),IF('life table -مفروضات و نرخ ها'!$O$8=2,('life table -مفروضات و نرخ ها'!$Y$4*T65),IF('life table -مفروضات و نرخ ها'!$O$8=3,('life table -مفروضات و نرخ ها'!$Y$5*T65),IF('life table -مفروضات و نرخ ها'!$O$8=4,('life table -مفروضات و نرخ ها'!$Y$6*T65),('life table -مفروضات و نرخ ها'!$Y$7*T65))))),""),"")</f>
        <v/>
      </c>
      <c r="BA65" s="123" t="str">
        <f>IFERROR(IF(A65&lt;&gt;"",IF('life table -مفروضات و نرخ ها'!$S$10=1,('life table -مفروضات و نرخ ها'!$Y$3*U65),IF('life table -مفروضات و نرخ ها'!$S$10=2,('life table -مفروضات و نرخ ها'!$Y$4*U65),IF('life table -مفروضات و نرخ ها'!$S$10=3,('life table -مفروضات و نرخ ها'!$Y$5*U65),IF('life table -مفروضات و نرخ ها'!$S$10=4,('life table -مفروضات و نرخ ها'!$Y$6*U65),('life table -مفروضات و نرخ ها'!$Y$7*U65))))),""),"")</f>
        <v/>
      </c>
      <c r="BB65" s="123" t="str">
        <f>IFERROR(IF(A65&lt;&gt;"",IF('life table -مفروضات و نرخ ها'!$S$11=1,('life table -مفروضات و نرخ ها'!$Y$3*V65),IF('life table -مفروضات و نرخ ها'!$S$11=2,('life table -مفروضات و نرخ ها'!$Y$4*V65),IF('life table -مفروضات و نرخ ها'!$S$11=3,('life table -مفروضات و نرخ ها'!$Y$5*V65),IF('life table -مفروضات و نرخ ها'!$S$11=4,('life table -مفروضات و نرخ ها'!$Y$6*V65),('life table -مفروضات و نرخ ها'!$Y$7*V65))))),""),"")</f>
        <v/>
      </c>
      <c r="BC65" s="123" t="str">
        <f>IFERROR(IF(A65&lt;&gt;"",IF('life table -مفروضات و نرخ ها'!$O$8=1,('life table -مفروضات و نرخ ها'!$Z$3*W65),IF('life table -مفروضات و نرخ ها'!$O$8=2,('life table -مفروضات و نرخ ها'!$Z$4*W65),IF('life table -مفروضات و نرخ ها'!$O$8=3,('life table -مفروضات و نرخ ها'!$Z$5*W65),IF('life table -مفروضات و نرخ ها'!$O$8=4,('life table -مفروضات و نرخ ها'!$Z$6*W65),('life table -مفروضات و نرخ ها'!$Z$7*W65))))),""),"")</f>
        <v/>
      </c>
      <c r="BD65" s="123" t="str">
        <f>IFERROR(IF(A65&lt;&gt;"",IF('life table -مفروضات و نرخ ها'!$S$10=1,('life table -مفروضات و نرخ ها'!$Z$3*X65),IF('life table -مفروضات و نرخ ها'!$S$10=2,('life table -مفروضات و نرخ ها'!$Z$4*X65),IF('life table -مفروضات و نرخ ها'!$S$10=3,('life table -مفروضات و نرخ ها'!$Z$5*X65),IF('life table -مفروضات و نرخ ها'!$S$10=4,('life table -مفروضات و نرخ ها'!$Z$6*X65),('life table -مفروضات و نرخ ها'!$Z$7*X65))))),""),"")</f>
        <v/>
      </c>
      <c r="BE65" s="123" t="str">
        <f>IFERROR(IF(A65&lt;&gt;"",IF('life table -مفروضات و نرخ ها'!$S$11=1,('life table -مفروضات و نرخ ها'!$Z$3*Y65),IF('life table -مفروضات و نرخ ها'!$S$11=2,('life table -مفروضات و نرخ ها'!$Z$4*Y65),IF('life table -مفروضات و نرخ ها'!$S$11=3,('life table -مفروضات و نرخ ها'!$Z$5*Y65),IF('life table -مفروضات و نرخ ها'!$S$11=4,('life table -مفروضات و نرخ ها'!$Z$6*Y65),('life table -مفروضات و نرخ ها'!$Z$7*Y65))))),""),"")</f>
        <v/>
      </c>
      <c r="BF65" s="123" t="str">
        <f>IFERROR(IF(A65&lt;&gt;"",IF('life table -مفروضات و نرخ ها'!$O$8=1,('life table -مفروضات و نرخ ها'!$AA$3*Z65),IF('life table -مفروضات و نرخ ها'!$O$8=2,('life table -مفروضات و نرخ ها'!$AA$4*Z65),IF('life table -مفروضات و نرخ ها'!$O$8=3,('life table -مفروضات و نرخ ها'!$AA$5*Z65),IF('life table -مفروضات و نرخ ها'!$O$8=4,('life table -مفروضات و نرخ ها'!$AA$6*Z65),('life table -مفروضات و نرخ ها'!$AA$7*Z65))))),""),"")</f>
        <v/>
      </c>
      <c r="BG65" s="123" t="str">
        <f>IFERROR(IF(A65&lt;&gt;"",IF('life table -مفروضات و نرخ ها'!$S$10=1,('life table -مفروضات و نرخ ها'!$AA$3*AA65),IF('life table -مفروضات و نرخ ها'!$S$10=2,('life table -مفروضات و نرخ ها'!$AA$4*AA65),IF('life table -مفروضات و نرخ ها'!$S$10=3,('life table -مفروضات و نرخ ها'!$AA$5*AA65),IF('life table -مفروضات و نرخ ها'!$S$10=4,('life table -مفروضات و نرخ ها'!$AA$6*AA65),('life table -مفروضات و نرخ ها'!$AA$7*AA65))))),""),"")</f>
        <v/>
      </c>
      <c r="BH65" s="123" t="str">
        <f>IFERROR(IF(B65&lt;&gt;"",IF('life table -مفروضات و نرخ ها'!$S$11=1,('life table -مفروضات و نرخ ها'!$AA$3*AB65),IF('life table -مفروضات و نرخ ها'!$S$11=2,('life table -مفروضات و نرخ ها'!$AA$4*AB65),IF('life table -مفروضات و نرخ ها'!$S$11=3,('life table -مفروضات و نرخ ها'!$AA$5*AB65),IF('life table -مفروضات و نرخ ها'!$S$11=4,('life table -مفروضات و نرخ ها'!$AA$6*AB65),('life table -مفروضات و نرخ ها'!$AA$7*AB65))))),""),"")</f>
        <v/>
      </c>
      <c r="BI65" s="123" t="str">
        <f>IF(A65&lt;&gt;"",(T65*'life table -مفروضات و نرخ ها'!$Y$3+W65*'life table -مفروضات و نرخ ها'!$Z$3+Z65*'life table -مفروضات و نرخ ها'!$AA$3)*'ورود اطلاعات'!$D$22+(U65*'life table -مفروضات و نرخ ها'!$Y$3+X65*'life table -مفروضات و نرخ ها'!$Z$3+AA65*'life table -مفروضات و نرخ ها'!$AA$3)*'ورود اطلاعات'!$F$17+(V65*'life table -مفروضات و نرخ ها'!$Y$3+Y65*'life table -مفروضات و نرخ ها'!$Z$3+AB65*'life table -مفروضات و نرخ ها'!$AA$3)*('ورود اطلاعات'!$H$17),"")</f>
        <v/>
      </c>
      <c r="BJ65" s="123">
        <f>IFERROR(IF($B$4+A65='ورود اطلاعات'!$B$8+محاسبات!$B$4,0,IF('ورود اطلاعات'!$B$11="بلی",IF(AND(B65&lt;18,B65&gt;60),0,IF(AND('ورود اطلاعات'!$D$20="دارد",'ورود اطلاعات'!$B$9=0),(G65+AZ65+BA65+BB65+BC65+BD65+BE65+BF65+BG65+BH65+BP65+BQ65+BR65+BI65)/K65)*VLOOKUP(B65,'life table -مفروضات و نرخ ها'!AF:AG,2,0))*(1+'ورود اطلاعات'!$D$22+'ورود اطلاعات'!$D$5),0)),0)</f>
        <v>0</v>
      </c>
      <c r="BK65" s="123">
        <f>IFERROR(IF($B$4+A65='ورود اطلاعات'!$B$8+محاسبات!$B$4,0,IF('ورود اطلاعات'!$B$11="بلی",IF(AND(B65&lt;18,B65&gt;60),0,IF(AND('ورود اطلاعات'!$D$20="دارد",'ورود اطلاعات'!$B$9=1),(G65)/K65)*VLOOKUP(B65,'life table -مفروضات و نرخ ها'!AF:AG,2,0))*(1+'ورود اطلاعات'!$D$22+'ورود اطلاعات'!$D$5),0)),0)</f>
        <v>0</v>
      </c>
      <c r="BL65" s="123">
        <f>IFERROR(IF($E$4+A65='ورود اطلاعات'!$B$8+محاسبات!$E$4,0,IF('ورود اطلاعات'!$B$9=0,IF('ورود اطلاعات'!$B$11="خیر",IF('ورود اطلاعات'!$D$20="دارد",IF('ورود اطلاعات'!$D$21="بیمه گذار",IF(AND(E65&lt;18,E65&gt;60),0,(((G65+AZ65+BA65+BB65+BC65+BD65+BE65+BF65+BG65+BH65+BP65+BQ65+BR65+BI65)/K65)*VLOOKUP(E65,'life table -مفروضات و نرخ ها'!AF:AG,2,0)*(1+'ورود اطلاعات'!$D$24+'ورود اطلاعات'!$D$23))),0),0),0),0)),0)</f>
        <v>0</v>
      </c>
      <c r="BM65" s="123">
        <f>IFERROR(IF($B$4+A65='ورود اطلاعات'!$B$8+$B$4,0,IF('ورود اطلاعات'!$B$9=0,IF('ورود اطلاعات'!$B$11="خیر",IF('ورود اطلاعات'!$D$20="دارد",IF('ورود اطلاعات'!$D$21="بیمه شده اصلی",IF(AND(B65&lt;18,B65&gt;60),0,(((G65+AZ65+BA65+BB65+BC65+BD65+BE65+BF65+BG65+BH65+BP65+BQ65+BR65+BI65)/K65)*VLOOKUP(B65,'life table -مفروضات و نرخ ها'!AF:AG,2,0)*(1+'ورود اطلاعات'!$D$22+'ورود اطلاعات'!$D$5))),0),0),0),0)),0)</f>
        <v>0</v>
      </c>
      <c r="BN65" s="123">
        <f>IFERROR(IF($E$4+A65='ورود اطلاعات'!$B$8+$E$4,0,IF('ورود اطلاعات'!$B$9=1,IF('ورود اطلاعات'!$B$11="خیر",IF('ورود اطلاعات'!$D$20="دارد",IF('ورود اطلاعات'!$D$21="بیمه گذار",IF(AND(E65&lt;18,E65&gt;60),0,((G65/K65)*VLOOKUP(E65,'life table -مفروضات و نرخ ها'!AF:AG,2,0)*(1+'ورود اطلاعات'!$D$24+'ورود اطلاعات'!$D$23))),0),0),0))),0)</f>
        <v>0</v>
      </c>
      <c r="BO65" s="123">
        <f>IFERROR(IF($B$4+A65='ورود اطلاعات'!$B$8+$B$4,0,IF('ورود اطلاعات'!$B$9=1,IF('ورود اطلاعات'!$B$11="خیر",IF('ورود اطلاعات'!$D$20="دارد",IF('ورود اطلاعات'!$D$21="بیمه شده اصلی",IF(AND(B65&lt;18,B65&gt;60),0,((G65/K65)*VLOOKUP(B65,'life table -مفروضات و نرخ ها'!AF:AG,2,0)*(1+'ورود اطلاعات'!$D$22+'ورود اطلاعات'!$D$5))),0),0),0),0)),0)</f>
        <v>0</v>
      </c>
      <c r="BP65" s="123">
        <f>IFERROR(IF('ورود اطلاعات'!$D$16=5,(VLOOKUP(محاسبات!B65,'life table -مفروضات و نرخ ها'!AC:AD,2,0)*محاسبات!AC65)/1000000,(VLOOKUP(محاسبات!B65,'life table -مفروضات و نرخ ها'!AC:AE,3,0)*محاسبات!AC65)/1000000)*(1+'ورود اطلاعات'!$D$5),0)</f>
        <v>0</v>
      </c>
      <c r="BQ65" s="123">
        <f>IFERROR(IF('ورود اطلاعات'!$F$16=5,(VLOOKUP(C65,'life table -مفروضات و نرخ ها'!AC:AD,2,0)*AD65)/1000000,(VLOOKUP(C65,'life table -مفروضات و نرخ ها'!AC:AE,3,0)*محاسبات!AD65)/1000000)*(1+'ورود اطلاعات'!$F$5),0)</f>
        <v>0</v>
      </c>
      <c r="BR65" s="123">
        <f>IFERROR(IF('ورود اطلاعات'!$H$16=5,(VLOOKUP(D65,'life table -مفروضات و نرخ ها'!AC:AD,2,0)*AE65)/1000000,(VLOOKUP(D65,'life table -مفروضات و نرخ ها'!AC:AE,3,0)*AE65)/1000000)*(1+'ورود اطلاعات'!$H$5),0)</f>
        <v>0</v>
      </c>
      <c r="BS65" s="123" t="b">
        <f>IF(A65&lt;&gt;"",IF('ورود اطلاعات'!$B$9=1,IF('ورود اطلاعات'!$B$11="بلی",IF(AND(18&lt;=B65,B65&lt;=60),AG65*(VLOOKUP('life table -مفروضات و نرخ ها'!$O$3+A64,'life table -مفروضات و نرخ ها'!$A$3:$D$103,4,0))*(1+'ورود اطلاعات'!$D$5),0),0),0))</f>
        <v>0</v>
      </c>
      <c r="BT65" s="123" t="b">
        <f>IFERROR(IF(A65&lt;&gt;"",IF('ورود اطلاعات'!$B$9=1,IF('ورود اطلاعات'!$B$11="خیر",IF('ورود اطلاعات'!$D$21="بیمه شده اصلی",(محاسبات!AF65*VLOOKUP(محاسبات!B65,'life table -مفروضات و نرخ ها'!A:D,4,0)*(1+'ورود اطلاعات'!$D$5)),IF('ورود اطلاعات'!$D$21="بیمه گذار",(محاسبات!AF65*VLOOKUP(محاسبات!E65,'life table -مفروضات و نرخ ها'!A:D,4,0)*(1+'ورود اطلاعات'!$D$23)),0))))),0)</f>
        <v>0</v>
      </c>
      <c r="BU65" s="123" t="b">
        <f>IFERROR(IF(A65&lt;&gt;"",IF('ورود اطلاعات'!$B$9=0,IF('ورود اطلاعات'!$B$11="خیر",IF('ورود اطلاعات'!$D$21="بیمه شده اصلی",(محاسبات!AH65*VLOOKUP(محاسبات!B65,'life table -مفروضات و نرخ ها'!A:D,4,0)*(1+'ورود اطلاعات'!$D$5)),IF('ورود اطلاعات'!$D$21="بیمه گذار",(محاسبات!AH65*VLOOKUP(محاسبات!E65,'life table -مفروضات و نرخ ها'!A:D,4,0)*(1+'ورود اطلاعات'!$D$23)),0))))),0)</f>
        <v>0</v>
      </c>
      <c r="BV65" s="123" t="b">
        <f>IF(A65&lt;&gt;"",IF('ورود اطلاعات'!$B$9=0,IF('ورود اطلاعات'!$B$11="بلی",IF(AND(18&lt;=B65,B65&lt;=60),AI65*(VLOOKUP('life table -مفروضات و نرخ ها'!$O$3+A64,'life table -مفروضات و نرخ ها'!$A$3:$D$103,4,0))*(1+'ورود اطلاعات'!$D$5),0),0),0))</f>
        <v>0</v>
      </c>
      <c r="BW65" s="123" t="str">
        <f>IFERROR(IF(A65&lt;&gt;"",'life table -مفروضات و نرخ ها'!$Q$11*BK65,""),0)</f>
        <v/>
      </c>
      <c r="BX65" s="123" t="str">
        <f>IFERROR(IF(A65&lt;&gt;"",'life table -مفروضات و نرخ ها'!$Q$11*(BO65+BN65),""),0)</f>
        <v/>
      </c>
      <c r="BY65" s="123">
        <f>IFERROR(IF(A65&lt;&gt;"",BJ65*'life table -مفروضات و نرخ ها'!$Q$11,0),"")</f>
        <v>0</v>
      </c>
      <c r="BZ65" s="123">
        <f>IFERROR(IF(A65&lt;&gt;"",(BM65+BL65)*'life table -مفروضات و نرخ ها'!$Q$11,0),0)</f>
        <v>0</v>
      </c>
      <c r="CA65" s="123">
        <f>IF(A65&lt;&gt;"",AZ65+BC65+BF65+BJ65+BK65+BL65+BM65+BN65+BO65+BP65+BS65+BT65+BU65+BV65+BW65+BX65+BY65+BZ65+'ورود اطلاعات'!$D$22*(محاسبات!T65*'life table -مفروضات و نرخ ها'!$Y$3+محاسبات!W65*'life table -مفروضات و نرخ ها'!$Z$3+محاسبات!Z65*'life table -مفروضات و نرخ ها'!$AA$3),0)</f>
        <v>0</v>
      </c>
      <c r="CB65" s="123">
        <f>IF(A65&lt;&gt;"",BA65+BD65+BG65+BQ65+'ورود اطلاعات'!$F$17*(محاسبات!U65*'life table -مفروضات و نرخ ها'!$Y$3+محاسبات!X65*'life table -مفروضات و نرخ ها'!$Z$3+محاسبات!AA65*'life table -مفروضات و نرخ ها'!$AA$3),0)</f>
        <v>0</v>
      </c>
      <c r="CC65" s="123" t="str">
        <f>IF(A65&lt;&gt;"",BB65+BE65+BH65+BR65+'ورود اطلاعات'!$H$17*(محاسبات!V65*'life table -مفروضات و نرخ ها'!$Y$3+محاسبات!Y65*'life table -مفروضات و نرخ ها'!$Z$3+محاسبات!AB65*'life table -مفروضات و نرخ ها'!$AA$3),"")</f>
        <v/>
      </c>
      <c r="CD65" s="123" t="str">
        <f>IF(B65&lt;&gt;"",'life table -مفروضات و نرخ ها'!$Q$8*(N65+P65+O65+AQ65+AR65+AS65+AT65+AW65+AX65+AY65+AZ65+BA65+BL65+BN65+BO65+BB65+BC65+BD65+BE65+BF65+BG65+BH65+BP65+BQ65+BR65+BJ65+BK65+BM65+BS65+BT65+BU65+BV65+BW65+BX65+BY65+BZ65+AU65),"")</f>
        <v/>
      </c>
      <c r="CE65" s="123" t="str">
        <f>IF(B65&lt;&gt;"",'life table -مفروضات و نرخ ها'!$Q$9*(N65+P65+O65+AQ65+AR65+AS65+AT65+AW65+AX65+AY65+AZ65+BA65+BL65+BN65+BO65+BB65+BC65+BD65+BE65+BF65+BG65+BH65+BP65+BQ65+BR65+BJ65+BK65+BM65+BS65+BT65+BU65+BV65+BW65+BX65+BY65+BZ65+AU65),"")</f>
        <v/>
      </c>
      <c r="CF65" s="123" t="str">
        <f>IF(A65&lt;&gt;"",(CF64*(1+L65)+(I65/'life table -مفروضات و نرخ ها'!$M$5)*L65*((1+L65)^(1/'life table -مفروضات و نرخ ها'!$M$5))/(((1+L65)^(1/'life table -مفروضات و نرخ ها'!$M$5))-1)),"")</f>
        <v/>
      </c>
      <c r="CG65" s="123" t="str">
        <f t="shared" si="24"/>
        <v/>
      </c>
      <c r="CH65" s="123" t="str">
        <f t="shared" si="23"/>
        <v/>
      </c>
      <c r="CI65" s="123" t="str">
        <f t="shared" si="12"/>
        <v/>
      </c>
      <c r="CJ65" s="123" t="str">
        <f t="shared" si="19"/>
        <v/>
      </c>
      <c r="CK65" s="121">
        <f>'ورود اطلاعات'!$D$19*محاسبات!G64</f>
        <v>0</v>
      </c>
      <c r="CL65" s="126">
        <f t="shared" si="20"/>
        <v>0</v>
      </c>
      <c r="CM65" s="123" t="str">
        <f>IF(A65&lt;&gt;"",(CM64*(1+$CO$1)+(I65/'life table -مفروضات و نرخ ها'!$M$5)*$CO$1*((1+$CO$1)^(1/'life table -مفروضات و نرخ ها'!$M$5))/(((1+$CO$1)^(1/'life table -مفروضات و نرخ ها'!$M$5))-1)),"")</f>
        <v/>
      </c>
      <c r="CN65" s="123" t="str">
        <f t="shared" si="9"/>
        <v/>
      </c>
    </row>
    <row r="66" spans="1:92" ht="19.5" x14ac:dyDescent="0.25">
      <c r="A66" s="95" t="str">
        <f t="shared" si="10"/>
        <v/>
      </c>
      <c r="B66" s="122" t="str">
        <f>IFERROR(IF(A65+$B$4&gt;81,"",IF($B$4+'life table -مفروضات و نرخ ها'!A65&lt;$B$4+'life table -مفروضات و نرخ ها'!$I$5,$B$4+'life table -مفروضات و نرخ ها'!A65,"")),"")</f>
        <v/>
      </c>
      <c r="C66" s="122" t="str">
        <f>IFERROR(IF(B66&lt;&gt;"",IF(A65+$C$4&gt;81,"",IF($C$4+'life table -مفروضات و نرخ ها'!A65&lt;$C$4+'life table -مفروضات و نرخ ها'!$I$5,$C$4+'life table -مفروضات و نرخ ها'!A65,"")),""),"")</f>
        <v/>
      </c>
      <c r="D66" s="122" t="str">
        <f>IFERROR(IF(B66&lt;&gt;"",IF(A65+$D$4&gt;81,"",IF($D$4+'life table -مفروضات و نرخ ها'!A65&lt;$D$4+'life table -مفروضات و نرخ ها'!$I$5,$D$4+'life table -مفروضات و نرخ ها'!A65,"")),""),"")</f>
        <v/>
      </c>
      <c r="E66" s="122" t="str">
        <f>IF(B66&lt;&gt;"",IF('life table -مفروضات و نرخ ها'!$K$4&lt;&gt; 0,IF($E$4+'life table -مفروضات و نرخ ها'!A65&lt;$E$4+'life table -مفروضات و نرخ ها'!$I$5,$E$4+'life table -مفروضات و نرخ ها'!A65,"")),"")</f>
        <v/>
      </c>
      <c r="G66" s="123">
        <f>IF(A66&lt;&gt;"",IF('life table -مفروضات و نرخ ها'!$I$7&lt;&gt; "يكجا",G65*(1+'life table -مفروضات و نرخ ها'!$I$4),0),0)</f>
        <v>0</v>
      </c>
      <c r="H66" s="123">
        <f>IFERROR(IF(A66&lt;&gt;"",IF('life table -مفروضات و نرخ ها'!$O$11=1,(G66/K66)-(CA66+CB66+CC66),(G66/K66)),0),0)</f>
        <v>0</v>
      </c>
      <c r="I66" s="123" t="str">
        <f t="shared" si="15"/>
        <v/>
      </c>
      <c r="J66" s="123" t="str">
        <f>IF(A66&lt;&gt;"",IF(A66=1,'life table -مفروضات و نرخ ها'!$M$6,0),"")</f>
        <v/>
      </c>
      <c r="K66" s="124">
        <v>1</v>
      </c>
      <c r="L66" s="124" t="str">
        <f t="shared" si="25"/>
        <v/>
      </c>
      <c r="M66" s="124">
        <f t="shared" si="6"/>
        <v>0.28649999999999998</v>
      </c>
      <c r="N66" s="123">
        <f>IF(B66&lt;&gt;"",S66*(VLOOKUP('life table -مفروضات و نرخ ها'!$O$3+A65,'life table -مفروضات و نرخ ها'!$A$3:$D$103,4)*(1/(1+L66)^0.5)),0)</f>
        <v>0</v>
      </c>
      <c r="O66" s="123">
        <f>IFERROR(IF(C66&lt;&gt;"",R66*(VLOOKUP('life table -مفروضات و نرخ ها'!$S$3+A65,'life table -مفروضات و نرخ ها'!$A$3:$D$103,4)*(1/(1+L66)^0.5)),0),"")</f>
        <v>0</v>
      </c>
      <c r="P66" s="123">
        <f>IFERROR(IF(D66&lt;&gt;"",Q66*(VLOOKUP('life table -مفروضات و نرخ ها'!$S$4+A65,'life table -مفروضات و نرخ ها'!$A$3:$D$103,4)*(1/(1+L66)^0.5)),0),"")</f>
        <v>0</v>
      </c>
      <c r="Q66" s="123">
        <f>IF(D66&lt;&gt;"",IF((Q65*(1+'life table -مفروضات و نرخ ها'!$M$4))&gt;='life table -مفروضات و نرخ ها'!$I$10,'life table -مفروضات و نرخ ها'!$I$10,(Q65*(1+'life table -مفروضات و نرخ ها'!$M$4))),0)</f>
        <v>0</v>
      </c>
      <c r="R66" s="123">
        <f>IF(C66&lt;&gt;"",IF((R65*(1+'life table -مفروضات و نرخ ها'!$M$4))&gt;='life table -مفروضات و نرخ ها'!$I$10,'life table -مفروضات و نرخ ها'!$I$10,(R65*(1+'life table -مفروضات و نرخ ها'!$M$4))),0)</f>
        <v>0</v>
      </c>
      <c r="S66" s="123">
        <f>IF(A66&lt;&gt;"",IF((S65*(1+'life table -مفروضات و نرخ ها'!$M$4))&gt;='life table -مفروضات و نرخ ها'!$I$10,'life table -مفروضات و نرخ ها'!$I$10,(S65*(1+'life table -مفروضات و نرخ ها'!$M$4))),0)</f>
        <v>0</v>
      </c>
      <c r="T66" s="123">
        <f>IF(A66&lt;&gt;"",IF(S66*'ورود اطلاعات'!$D$7&lt;='life table -مفروضات و نرخ ها'!$M$10,S66*'ورود اطلاعات'!$D$7,'life table -مفروضات و نرخ ها'!$M$10),0)</f>
        <v>0</v>
      </c>
      <c r="U66" s="123">
        <f>IF(A66&lt;&gt;"",IF(R66*'ورود اطلاعات'!$F$7&lt;='life table -مفروضات و نرخ ها'!$M$10,R66*'ورود اطلاعات'!$F$7,'life table -مفروضات و نرخ ها'!$M$10),0)</f>
        <v>0</v>
      </c>
      <c r="V66" s="123">
        <f>IF(A66&lt;&gt;"",IF(Q66*'ورود اطلاعات'!$H$7&lt;='life table -مفروضات و نرخ ها'!$M$10,Q66*'ورود اطلاعات'!$H$7,'life table -مفروضات و نرخ ها'!$M$10),0)</f>
        <v>0</v>
      </c>
      <c r="W66" s="123" t="str">
        <f>IF(A66&lt;&gt;"",IF(W65*(1+'life table -مفروضات و نرخ ها'!$M$4)&lt;'life table -مفروضات و نرخ ها'!$I$11,W65*(1+'life table -مفروضات و نرخ ها'!$M$4),'life table -مفروضات و نرخ ها'!$I$11),"")</f>
        <v/>
      </c>
      <c r="X66" s="123">
        <f>IF(C66&lt;&gt;"",IF(X65*(1+'life table -مفروضات و نرخ ها'!$M$4)&lt;'life table -مفروضات و نرخ ها'!$I$11,X65*(1+'life table -مفروضات و نرخ ها'!$M$4),'life table -مفروضات و نرخ ها'!$I$11),0)</f>
        <v>0</v>
      </c>
      <c r="Y66" s="123">
        <f>IF(D66&lt;&gt;"",IF(Y65*(1+'life table -مفروضات و نرخ ها'!$M$4)&lt;'life table -مفروضات و نرخ ها'!$I$11,Y65*(1+'life table -مفروضات و نرخ ها'!$M$4),'life table -مفروضات و نرخ ها'!$I$11),0)</f>
        <v>0</v>
      </c>
      <c r="Z66" s="123">
        <f>IF(A66&lt;&gt;"",IF(Z65*(1+'life table -مفروضات و نرخ ها'!$M$4)&lt;'life table -مفروضات و نرخ ها'!$M$11,Z65*(1+'life table -مفروضات و نرخ ها'!$M$4),'life table -مفروضات و نرخ ها'!$M$11),0)</f>
        <v>0</v>
      </c>
      <c r="AA66" s="123">
        <f>IF(C66&lt;&gt;"",IF(AA65*(1+'life table -مفروضات و نرخ ها'!$M$4)&lt;'life table -مفروضات و نرخ ها'!$M$11,AA65*(1+'life table -مفروضات و نرخ ها'!$M$4),'life table -مفروضات و نرخ ها'!$M$11),0)</f>
        <v>0</v>
      </c>
      <c r="AB66" s="123">
        <f>IF(D66&lt;&gt;"",IF(AB65*(1+'life table -مفروضات و نرخ ها'!$M$4)&lt;'life table -مفروضات و نرخ ها'!$M$11,AB65*(1+'life table -مفروضات و نرخ ها'!$M$4),'life table -مفروضات و نرخ ها'!$M$11),0)</f>
        <v>0</v>
      </c>
      <c r="AC66" s="123">
        <f>IF(B66&gt;60,0,IF('ورود اطلاعات'!$D$14="ندارد",0,MIN(S66*'ورود اطلاعات'!$D$14,'life table -مفروضات و نرخ ها'!$O$10)))</f>
        <v>0</v>
      </c>
      <c r="AD66" s="123">
        <f>IF(C66&gt;60,0,IF('ورود اطلاعات'!$F$14="ندارد",0,MIN(R66*'ورود اطلاعات'!$F$14,'life table -مفروضات و نرخ ها'!$O$10)))</f>
        <v>0</v>
      </c>
      <c r="AE66" s="123">
        <f>IF(D66&gt;60,0,IF('ورود اطلاعات'!$H$14="ندارد",0,MIN(Q66*'ورود اطلاعات'!$H$14,'life table -مفروضات و نرخ ها'!$O$10)))</f>
        <v>0</v>
      </c>
      <c r="AF66" s="123">
        <f>IFERROR(IF(A66&lt;&gt;"",IF(AND('ورود اطلاعات'!$D$21="بیمه گذار",18&lt;=E66,E66&lt;=60),(AF65*AN65-AK65),IF(AND('ورود اطلاعات'!$D$21="بیمه شده اصلی",18&lt;=B66,B66&lt;=60),(AF65*AN65-AK65),0)),0),0)</f>
        <v>0</v>
      </c>
      <c r="AG66" s="123">
        <f t="shared" si="21"/>
        <v>0</v>
      </c>
      <c r="AH66" s="123">
        <f>IF(A66&lt;&gt;"",IF(AND('ورود اطلاعات'!$D$21="بیمه گذار",18&lt;=E66,E66&lt;=60),(AH65*AN65-AJ65),IF(AND('ورود اطلاعات'!$D$21="بیمه شده اصلی",18&lt;=B66,B66&lt;=60),(AH65*AN65-AJ65),0)),0)</f>
        <v>0</v>
      </c>
      <c r="AI66" s="123">
        <f t="shared" si="22"/>
        <v>0</v>
      </c>
      <c r="AJ66" s="123">
        <f>IFERROR(IF(A66&lt;&gt;"",IF('life table -مفروضات و نرخ ها'!$O$6="دارد",IF('life table -مفروضات و نرخ ها'!$O$11=0,IF(AND('life table -مفروضات و نرخ ها'!$K$5="خیر",'ورود اطلاعات'!$D$21="بیمه گذار"),(G67+AZ67+BA67+BB67+BC67+BD67+BE67+BF67+BG67+BH67+BI67+BP67+BQ67+BR67),IF(AND('life table -مفروضات و نرخ ها'!$K$5="خیر",'ورود اطلاعات'!$D$21="بیمه شده اصلی"),(G67+CB67+CC67),0)),0),0),0),0)</f>
        <v>0</v>
      </c>
      <c r="AK66" s="123">
        <f>IF(A66&lt;&gt;"",IF('life table -مفروضات و نرخ ها'!$O$6="دارد",IF('ورود اطلاعات'!$B$9=1,IF('ورود اطلاعات'!$B$11="خیر",G67,0),0),0),0)</f>
        <v>0</v>
      </c>
      <c r="AL66" s="123">
        <f>IF(A66&lt;&gt;"",IF('life table -مفروضات و نرخ ها'!$O$6="دارد",IF('life table -مفروضات و نرخ ها'!$O$11=1,IF('life table -مفروضات و نرخ ها'!$K$5="بلی",G67,0),0),0),0)</f>
        <v>0</v>
      </c>
      <c r="AM66" s="123" t="str">
        <f>IFERROR(IF(A66&lt;&gt;"",IF('life table -مفروضات و نرخ ها'!$O$6="دارد",IF('life table -مفروضات و نرخ ها'!$O$11=0,IF('life table -مفروضات و نرخ ها'!$K$5="بلی",(G67+CB67+CC67),0),0),0),""),0)</f>
        <v/>
      </c>
      <c r="AN66" s="124" t="str">
        <f t="shared" si="16"/>
        <v/>
      </c>
      <c r="AO66" s="124" t="str">
        <f t="shared" si="17"/>
        <v/>
      </c>
      <c r="AP66" s="124" t="str">
        <f>IF(A66&lt;&gt;"",PRODUCT($AO$4:AO66),"")</f>
        <v/>
      </c>
      <c r="AQ66" s="123">
        <f>کارمزد!N66</f>
        <v>0</v>
      </c>
      <c r="AR66" s="123">
        <f>IF(A66&lt;6,('life table -مفروضات و نرخ ها'!$Q$4/5)*$S$4,0)</f>
        <v>0</v>
      </c>
      <c r="AS66" s="123" t="str">
        <f>IFERROR(IF(A66&lt;&gt;"",'life table -مفروضات و نرخ ها'!$Q$6*H66,""),"")</f>
        <v/>
      </c>
      <c r="AT66" s="123" t="str">
        <f>IF(A66&lt;&gt;"",'life table -مفروضات و نرخ ها'!$Q$7*H66,"")</f>
        <v/>
      </c>
      <c r="AU66" s="123">
        <f t="shared" si="18"/>
        <v>0</v>
      </c>
      <c r="AV66" s="125">
        <f>IF(A66&lt;&gt;"",(('life table -مفروضات و نرخ ها'!$M$5*(((AN66)^(1/'life table -مفروضات و نرخ ها'!$M$5))-1))/((1-AO66)*((AN66)^(1/'life table -مفروضات و نرخ ها'!$M$5)))-1),0)</f>
        <v>0</v>
      </c>
      <c r="AW66" s="123" t="str">
        <f>IF(A66&lt;&gt;"",N66*'life table -مفروضات و نرخ ها'!$O$4,"")</f>
        <v/>
      </c>
      <c r="AX66" s="123" t="str">
        <f>IF(A66&lt;&gt;"",O66*'life table -مفروضات و نرخ ها'!$U$3,"")</f>
        <v/>
      </c>
      <c r="AY66" s="123" t="str">
        <f>IF(A66&lt;&gt;"",P66*'life table -مفروضات و نرخ ها'!$U$4,"")</f>
        <v/>
      </c>
      <c r="AZ66" s="123" t="str">
        <f>IFERROR(IF(A66&lt;&gt;"",IF('life table -مفروضات و نرخ ها'!$O$8=1,('life table -مفروضات و نرخ ها'!$Y$3*T66),IF('life table -مفروضات و نرخ ها'!$O$8=2,('life table -مفروضات و نرخ ها'!$Y$4*T66),IF('life table -مفروضات و نرخ ها'!$O$8=3,('life table -مفروضات و نرخ ها'!$Y$5*T66),IF('life table -مفروضات و نرخ ها'!$O$8=4,('life table -مفروضات و نرخ ها'!$Y$6*T66),('life table -مفروضات و نرخ ها'!$Y$7*T66))))),""),"")</f>
        <v/>
      </c>
      <c r="BA66" s="123" t="str">
        <f>IFERROR(IF(A66&lt;&gt;"",IF('life table -مفروضات و نرخ ها'!$S$10=1,('life table -مفروضات و نرخ ها'!$Y$3*U66),IF('life table -مفروضات و نرخ ها'!$S$10=2,('life table -مفروضات و نرخ ها'!$Y$4*U66),IF('life table -مفروضات و نرخ ها'!$S$10=3,('life table -مفروضات و نرخ ها'!$Y$5*U66),IF('life table -مفروضات و نرخ ها'!$S$10=4,('life table -مفروضات و نرخ ها'!$Y$6*U66),('life table -مفروضات و نرخ ها'!$Y$7*U66))))),""),"")</f>
        <v/>
      </c>
      <c r="BB66" s="123" t="str">
        <f>IFERROR(IF(A66&lt;&gt;"",IF('life table -مفروضات و نرخ ها'!$S$11=1,('life table -مفروضات و نرخ ها'!$Y$3*V66),IF('life table -مفروضات و نرخ ها'!$S$11=2,('life table -مفروضات و نرخ ها'!$Y$4*V66),IF('life table -مفروضات و نرخ ها'!$S$11=3,('life table -مفروضات و نرخ ها'!$Y$5*V66),IF('life table -مفروضات و نرخ ها'!$S$11=4,('life table -مفروضات و نرخ ها'!$Y$6*V66),('life table -مفروضات و نرخ ها'!$Y$7*V66))))),""),"")</f>
        <v/>
      </c>
      <c r="BC66" s="123" t="str">
        <f>IFERROR(IF(A66&lt;&gt;"",IF('life table -مفروضات و نرخ ها'!$O$8=1,('life table -مفروضات و نرخ ها'!$Z$3*W66),IF('life table -مفروضات و نرخ ها'!$O$8=2,('life table -مفروضات و نرخ ها'!$Z$4*W66),IF('life table -مفروضات و نرخ ها'!$O$8=3,('life table -مفروضات و نرخ ها'!$Z$5*W66),IF('life table -مفروضات و نرخ ها'!$O$8=4,('life table -مفروضات و نرخ ها'!$Z$6*W66),('life table -مفروضات و نرخ ها'!$Z$7*W66))))),""),"")</f>
        <v/>
      </c>
      <c r="BD66" s="123" t="str">
        <f>IFERROR(IF(A66&lt;&gt;"",IF('life table -مفروضات و نرخ ها'!$S$10=1,('life table -مفروضات و نرخ ها'!$Z$3*X66),IF('life table -مفروضات و نرخ ها'!$S$10=2,('life table -مفروضات و نرخ ها'!$Z$4*X66),IF('life table -مفروضات و نرخ ها'!$S$10=3,('life table -مفروضات و نرخ ها'!$Z$5*X66),IF('life table -مفروضات و نرخ ها'!$S$10=4,('life table -مفروضات و نرخ ها'!$Z$6*X66),('life table -مفروضات و نرخ ها'!$Z$7*X66))))),""),"")</f>
        <v/>
      </c>
      <c r="BE66" s="123" t="str">
        <f>IFERROR(IF(A66&lt;&gt;"",IF('life table -مفروضات و نرخ ها'!$S$11=1,('life table -مفروضات و نرخ ها'!$Z$3*Y66),IF('life table -مفروضات و نرخ ها'!$S$11=2,('life table -مفروضات و نرخ ها'!$Z$4*Y66),IF('life table -مفروضات و نرخ ها'!$S$11=3,('life table -مفروضات و نرخ ها'!$Z$5*Y66),IF('life table -مفروضات و نرخ ها'!$S$11=4,('life table -مفروضات و نرخ ها'!$Z$6*Y66),('life table -مفروضات و نرخ ها'!$Z$7*Y66))))),""),"")</f>
        <v/>
      </c>
      <c r="BF66" s="123" t="str">
        <f>IFERROR(IF(A66&lt;&gt;"",IF('life table -مفروضات و نرخ ها'!$O$8=1,('life table -مفروضات و نرخ ها'!$AA$3*Z66),IF('life table -مفروضات و نرخ ها'!$O$8=2,('life table -مفروضات و نرخ ها'!$AA$4*Z66),IF('life table -مفروضات و نرخ ها'!$O$8=3,('life table -مفروضات و نرخ ها'!$AA$5*Z66),IF('life table -مفروضات و نرخ ها'!$O$8=4,('life table -مفروضات و نرخ ها'!$AA$6*Z66),('life table -مفروضات و نرخ ها'!$AA$7*Z66))))),""),"")</f>
        <v/>
      </c>
      <c r="BG66" s="123" t="str">
        <f>IFERROR(IF(A66&lt;&gt;"",IF('life table -مفروضات و نرخ ها'!$S$10=1,('life table -مفروضات و نرخ ها'!$AA$3*AA66),IF('life table -مفروضات و نرخ ها'!$S$10=2,('life table -مفروضات و نرخ ها'!$AA$4*AA66),IF('life table -مفروضات و نرخ ها'!$S$10=3,('life table -مفروضات و نرخ ها'!$AA$5*AA66),IF('life table -مفروضات و نرخ ها'!$S$10=4,('life table -مفروضات و نرخ ها'!$AA$6*AA66),('life table -مفروضات و نرخ ها'!$AA$7*AA66))))),""),"")</f>
        <v/>
      </c>
      <c r="BH66" s="123" t="str">
        <f>IFERROR(IF(B66&lt;&gt;"",IF('life table -مفروضات و نرخ ها'!$S$11=1,('life table -مفروضات و نرخ ها'!$AA$3*AB66),IF('life table -مفروضات و نرخ ها'!$S$11=2,('life table -مفروضات و نرخ ها'!$AA$4*AB66),IF('life table -مفروضات و نرخ ها'!$S$11=3,('life table -مفروضات و نرخ ها'!$AA$5*AB66),IF('life table -مفروضات و نرخ ها'!$S$11=4,('life table -مفروضات و نرخ ها'!$AA$6*AB66),('life table -مفروضات و نرخ ها'!$AA$7*AB66))))),""),"")</f>
        <v/>
      </c>
      <c r="BI66" s="123" t="str">
        <f>IF(A66&lt;&gt;"",(T66*'life table -مفروضات و نرخ ها'!$Y$3+W66*'life table -مفروضات و نرخ ها'!$Z$3+Z66*'life table -مفروضات و نرخ ها'!$AA$3)*'ورود اطلاعات'!$D$22+(U66*'life table -مفروضات و نرخ ها'!$Y$3+X66*'life table -مفروضات و نرخ ها'!$Z$3+AA66*'life table -مفروضات و نرخ ها'!$AA$3)*'ورود اطلاعات'!$F$17+(V66*'life table -مفروضات و نرخ ها'!$Y$3+Y66*'life table -مفروضات و نرخ ها'!$Z$3+AB66*'life table -مفروضات و نرخ ها'!$AA$3)*('ورود اطلاعات'!$H$17),"")</f>
        <v/>
      </c>
      <c r="BJ66" s="123">
        <f>IFERROR(IF($B$4+A66='ورود اطلاعات'!$B$8+محاسبات!$B$4,0,IF('ورود اطلاعات'!$B$11="بلی",IF(AND(B66&lt;18,B66&gt;60),0,IF(AND('ورود اطلاعات'!$D$20="دارد",'ورود اطلاعات'!$B$9=0),(G66+AZ66+BA66+BB66+BC66+BD66+BE66+BF66+BG66+BH66+BP66+BQ66+BR66+BI66)/K66)*VLOOKUP(B66,'life table -مفروضات و نرخ ها'!AF:AG,2,0))*(1+'ورود اطلاعات'!$D$22+'ورود اطلاعات'!$D$5),0)),0)</f>
        <v>0</v>
      </c>
      <c r="BK66" s="123">
        <f>IFERROR(IF($B$4+A66='ورود اطلاعات'!$B$8+محاسبات!$B$4,0,IF('ورود اطلاعات'!$B$11="بلی",IF(AND(B66&lt;18,B66&gt;60),0,IF(AND('ورود اطلاعات'!$D$20="دارد",'ورود اطلاعات'!$B$9=1),(G66)/K66)*VLOOKUP(B66,'life table -مفروضات و نرخ ها'!AF:AG,2,0))*(1+'ورود اطلاعات'!$D$22+'ورود اطلاعات'!$D$5),0)),0)</f>
        <v>0</v>
      </c>
      <c r="BL66" s="123">
        <f>IFERROR(IF($E$4+A66='ورود اطلاعات'!$B$8+محاسبات!$E$4,0,IF('ورود اطلاعات'!$B$9=0,IF('ورود اطلاعات'!$B$11="خیر",IF('ورود اطلاعات'!$D$20="دارد",IF('ورود اطلاعات'!$D$21="بیمه گذار",IF(AND(E66&lt;18,E66&gt;60),0,(((G66+AZ66+BA66+BB66+BC66+BD66+BE66+BF66+BG66+BH66+BP66+BQ66+BR66+BI66)/K66)*VLOOKUP(E66,'life table -مفروضات و نرخ ها'!AF:AG,2,0)*(1+'ورود اطلاعات'!$D$24+'ورود اطلاعات'!$D$23))),0),0),0),0)),0)</f>
        <v>0</v>
      </c>
      <c r="BM66" s="123">
        <f>IFERROR(IF($B$4+A66='ورود اطلاعات'!$B$8+$B$4,0,IF('ورود اطلاعات'!$B$9=0,IF('ورود اطلاعات'!$B$11="خیر",IF('ورود اطلاعات'!$D$20="دارد",IF('ورود اطلاعات'!$D$21="بیمه شده اصلی",IF(AND(B66&lt;18,B66&gt;60),0,(((G66+AZ66+BA66+BB66+BC66+BD66+BE66+BF66+BG66+BH66+BP66+BQ66+BR66+BI66)/K66)*VLOOKUP(B66,'life table -مفروضات و نرخ ها'!AF:AG,2,0)*(1+'ورود اطلاعات'!$D$22+'ورود اطلاعات'!$D$5))),0),0),0),0)),0)</f>
        <v>0</v>
      </c>
      <c r="BN66" s="123">
        <f>IFERROR(IF($E$4+A66='ورود اطلاعات'!$B$8+$E$4,0,IF('ورود اطلاعات'!$B$9=1,IF('ورود اطلاعات'!$B$11="خیر",IF('ورود اطلاعات'!$D$20="دارد",IF('ورود اطلاعات'!$D$21="بیمه گذار",IF(AND(E66&lt;18,E66&gt;60),0,((G66/K66)*VLOOKUP(E66,'life table -مفروضات و نرخ ها'!AF:AG,2,0)*(1+'ورود اطلاعات'!$D$24+'ورود اطلاعات'!$D$23))),0),0),0))),0)</f>
        <v>0</v>
      </c>
      <c r="BO66" s="123">
        <f>IFERROR(IF($B$4+A66='ورود اطلاعات'!$B$8+$B$4,0,IF('ورود اطلاعات'!$B$9=1,IF('ورود اطلاعات'!$B$11="خیر",IF('ورود اطلاعات'!$D$20="دارد",IF('ورود اطلاعات'!$D$21="بیمه شده اصلی",IF(AND(B66&lt;18,B66&gt;60),0,((G66/K66)*VLOOKUP(B66,'life table -مفروضات و نرخ ها'!AF:AG,2,0)*(1+'ورود اطلاعات'!$D$22+'ورود اطلاعات'!$D$5))),0),0),0),0)),0)</f>
        <v>0</v>
      </c>
      <c r="BP66" s="123">
        <f>IFERROR(IF('ورود اطلاعات'!$D$16=5,(VLOOKUP(محاسبات!B66,'life table -مفروضات و نرخ ها'!AC:AD,2,0)*محاسبات!AC66)/1000000,(VLOOKUP(محاسبات!B66,'life table -مفروضات و نرخ ها'!AC:AE,3,0)*محاسبات!AC66)/1000000)*(1+'ورود اطلاعات'!$D$5),0)</f>
        <v>0</v>
      </c>
      <c r="BQ66" s="123">
        <f>IFERROR(IF('ورود اطلاعات'!$F$16=5,(VLOOKUP(C66,'life table -مفروضات و نرخ ها'!AC:AD,2,0)*AD66)/1000000,(VLOOKUP(C66,'life table -مفروضات و نرخ ها'!AC:AE,3,0)*محاسبات!AD66)/1000000)*(1+'ورود اطلاعات'!$F$5),0)</f>
        <v>0</v>
      </c>
      <c r="BR66" s="123">
        <f>IFERROR(IF('ورود اطلاعات'!$H$16=5,(VLOOKUP(D66,'life table -مفروضات و نرخ ها'!AC:AD,2,0)*AE66)/1000000,(VLOOKUP(D66,'life table -مفروضات و نرخ ها'!AC:AE,3,0)*AE66)/1000000)*(1+'ورود اطلاعات'!$H$5),0)</f>
        <v>0</v>
      </c>
      <c r="BS66" s="123" t="b">
        <f>IF(A66&lt;&gt;"",IF('ورود اطلاعات'!$B$9=1,IF('ورود اطلاعات'!$B$11="بلی",IF(AND(18&lt;=B66,B66&lt;=60),AG66*(VLOOKUP('life table -مفروضات و نرخ ها'!$O$3+A65,'life table -مفروضات و نرخ ها'!$A$3:$D$103,4,0))*(1+'ورود اطلاعات'!$D$5),0),0),0))</f>
        <v>0</v>
      </c>
      <c r="BT66" s="123" t="b">
        <f>IFERROR(IF(A66&lt;&gt;"",IF('ورود اطلاعات'!$B$9=1,IF('ورود اطلاعات'!$B$11="خیر",IF('ورود اطلاعات'!$D$21="بیمه شده اصلی",(محاسبات!AF66*VLOOKUP(محاسبات!B66,'life table -مفروضات و نرخ ها'!A:D,4,0)*(1+'ورود اطلاعات'!$D$5)),IF('ورود اطلاعات'!$D$21="بیمه گذار",(محاسبات!AF66*VLOOKUP(محاسبات!E66,'life table -مفروضات و نرخ ها'!A:D,4,0)*(1+'ورود اطلاعات'!$D$23)),0))))),0)</f>
        <v>0</v>
      </c>
      <c r="BU66" s="123" t="b">
        <f>IFERROR(IF(A66&lt;&gt;"",IF('ورود اطلاعات'!$B$9=0,IF('ورود اطلاعات'!$B$11="خیر",IF('ورود اطلاعات'!$D$21="بیمه شده اصلی",(محاسبات!AH66*VLOOKUP(محاسبات!B66,'life table -مفروضات و نرخ ها'!A:D,4,0)*(1+'ورود اطلاعات'!$D$5)),IF('ورود اطلاعات'!$D$21="بیمه گذار",(محاسبات!AH66*VLOOKUP(محاسبات!E66,'life table -مفروضات و نرخ ها'!A:D,4,0)*(1+'ورود اطلاعات'!$D$23)),0))))),0)</f>
        <v>0</v>
      </c>
      <c r="BV66" s="123" t="b">
        <f>IF(A66&lt;&gt;"",IF('ورود اطلاعات'!$B$9=0,IF('ورود اطلاعات'!$B$11="بلی",IF(AND(18&lt;=B66,B66&lt;=60),AI66*(VLOOKUP('life table -مفروضات و نرخ ها'!$O$3+A65,'life table -مفروضات و نرخ ها'!$A$3:$D$103,4,0))*(1+'ورود اطلاعات'!$D$5),0),0),0))</f>
        <v>0</v>
      </c>
      <c r="BW66" s="123" t="str">
        <f>IFERROR(IF(A66&lt;&gt;"",'life table -مفروضات و نرخ ها'!$Q$11*BK66,""),0)</f>
        <v/>
      </c>
      <c r="BX66" s="123" t="str">
        <f>IFERROR(IF(A66&lt;&gt;"",'life table -مفروضات و نرخ ها'!$Q$11*(BO66+BN66),""),0)</f>
        <v/>
      </c>
      <c r="BY66" s="123">
        <f>IFERROR(IF(A66&lt;&gt;"",BJ66*'life table -مفروضات و نرخ ها'!$Q$11,0),"")</f>
        <v>0</v>
      </c>
      <c r="BZ66" s="123">
        <f>IFERROR(IF(A66&lt;&gt;"",(BM66+BL66)*'life table -مفروضات و نرخ ها'!$Q$11,0),0)</f>
        <v>0</v>
      </c>
      <c r="CA66" s="123">
        <f>IF(A66&lt;&gt;"",AZ66+BC66+BF66+BJ66+BK66+BL66+BM66+BN66+BO66+BP66+BS66+BT66+BU66+BV66+BW66+BX66+BY66+BZ66+'ورود اطلاعات'!$D$22*(محاسبات!T66*'life table -مفروضات و نرخ ها'!$Y$3+محاسبات!W66*'life table -مفروضات و نرخ ها'!$Z$3+محاسبات!Z66*'life table -مفروضات و نرخ ها'!$AA$3),0)</f>
        <v>0</v>
      </c>
      <c r="CB66" s="123">
        <f>IF(A66&lt;&gt;"",BA66+BD66+BG66+BQ66+'ورود اطلاعات'!$F$17*(محاسبات!U66*'life table -مفروضات و نرخ ها'!$Y$3+محاسبات!X66*'life table -مفروضات و نرخ ها'!$Z$3+محاسبات!AA66*'life table -مفروضات و نرخ ها'!$AA$3),0)</f>
        <v>0</v>
      </c>
      <c r="CC66" s="123" t="str">
        <f>IF(A66&lt;&gt;"",BB66+BE66+BH66+BR66+'ورود اطلاعات'!$H$17*(محاسبات!V66*'life table -مفروضات و نرخ ها'!$Y$3+محاسبات!Y66*'life table -مفروضات و نرخ ها'!$Z$3+محاسبات!AB66*'life table -مفروضات و نرخ ها'!$AA$3),"")</f>
        <v/>
      </c>
      <c r="CD66" s="123" t="str">
        <f>IF(B66&lt;&gt;"",'life table -مفروضات و نرخ ها'!$Q$8*(N66+P66+O66+AQ66+AR66+AS66+AT66+AW66+AX66+AY66+AZ66+BA66+BL66+BN66+BO66+BB66+BC66+BD66+BE66+BF66+BG66+BH66+BP66+BQ66+BR66+BJ66+BK66+BM66+BS66+BT66+BU66+BV66+BW66+BX66+BY66+BZ66+AU66),"")</f>
        <v/>
      </c>
      <c r="CE66" s="123" t="str">
        <f>IF(B66&lt;&gt;"",'life table -مفروضات و نرخ ها'!$Q$9*(N66+P66+O66+AQ66+AR66+AS66+AT66+AW66+AX66+AY66+AZ66+BA66+BL66+BN66+BO66+BB66+BC66+BD66+BE66+BF66+BG66+BH66+BP66+BQ66+BR66+BJ66+BK66+BM66+BS66+BT66+BU66+BV66+BW66+BX66+BY66+BZ66+AU66),"")</f>
        <v/>
      </c>
      <c r="CF66" s="123" t="str">
        <f>IF(A66&lt;&gt;"",(CF65*(1+L66)+(I66/'life table -مفروضات و نرخ ها'!$M$5)*L66*((1+L66)^(1/'life table -مفروضات و نرخ ها'!$M$5))/(((1+L66)^(1/'life table -مفروضات و نرخ ها'!$M$5))-1)),"")</f>
        <v/>
      </c>
      <c r="CG66" s="123" t="str">
        <f t="shared" si="24"/>
        <v/>
      </c>
      <c r="CH66" s="123" t="str">
        <f t="shared" si="23"/>
        <v/>
      </c>
      <c r="CI66" s="123" t="str">
        <f t="shared" si="12"/>
        <v/>
      </c>
      <c r="CJ66" s="123" t="str">
        <f t="shared" si="19"/>
        <v/>
      </c>
      <c r="CK66" s="121">
        <f>'ورود اطلاعات'!$D$19*محاسبات!G65</f>
        <v>0</v>
      </c>
      <c r="CL66" s="126">
        <f t="shared" si="20"/>
        <v>0</v>
      </c>
      <c r="CM66" s="123" t="str">
        <f>IF(A66&lt;&gt;"",(CM65*(1+$CO$1)+(I66/'life table -مفروضات و نرخ ها'!$M$5)*$CO$1*((1+$CO$1)^(1/'life table -مفروضات و نرخ ها'!$M$5))/(((1+$CO$1)^(1/'life table -مفروضات و نرخ ها'!$M$5))-1)),"")</f>
        <v/>
      </c>
      <c r="CN66" s="123" t="str">
        <f t="shared" si="9"/>
        <v/>
      </c>
    </row>
    <row r="67" spans="1:92" ht="19.5" x14ac:dyDescent="0.25">
      <c r="A67" s="95" t="str">
        <f t="shared" si="10"/>
        <v/>
      </c>
      <c r="B67" s="122" t="str">
        <f>IFERROR(IF(A66+$B$4&gt;81,"",IF($B$4+'life table -مفروضات و نرخ ها'!A66&lt;$B$4+'life table -مفروضات و نرخ ها'!$I$5,$B$4+'life table -مفروضات و نرخ ها'!A66,"")),"")</f>
        <v/>
      </c>
      <c r="C67" s="122" t="str">
        <f>IFERROR(IF(B67&lt;&gt;"",IF(A66+$C$4&gt;81,"",IF($C$4+'life table -مفروضات و نرخ ها'!A66&lt;$C$4+'life table -مفروضات و نرخ ها'!$I$5,$C$4+'life table -مفروضات و نرخ ها'!A66,"")),""),"")</f>
        <v/>
      </c>
      <c r="D67" s="122" t="str">
        <f>IFERROR(IF(B67&lt;&gt;"",IF(A66+$D$4&gt;81,"",IF($D$4+'life table -مفروضات و نرخ ها'!A66&lt;$D$4+'life table -مفروضات و نرخ ها'!$I$5,$D$4+'life table -مفروضات و نرخ ها'!A66,"")),""),"")</f>
        <v/>
      </c>
      <c r="E67" s="122" t="str">
        <f>IF(B67&lt;&gt;"",IF('life table -مفروضات و نرخ ها'!$K$4&lt;&gt; 0,IF($E$4+'life table -مفروضات و نرخ ها'!A66&lt;$E$4+'life table -مفروضات و نرخ ها'!$I$5,$E$4+'life table -مفروضات و نرخ ها'!A66,"")),"")</f>
        <v/>
      </c>
      <c r="G67" s="123">
        <f>IF(A67&lt;&gt;"",IF('life table -مفروضات و نرخ ها'!$I$7&lt;&gt; "يكجا",G66*(1+'life table -مفروضات و نرخ ها'!$I$4),0),0)</f>
        <v>0</v>
      </c>
      <c r="H67" s="123">
        <f>IFERROR(IF(A67&lt;&gt;"",IF('life table -مفروضات و نرخ ها'!$O$11=1,(G67/K67)-(CA67+CB67+CC67),(G67/K67)),0),0)</f>
        <v>0</v>
      </c>
      <c r="I67" s="123" t="str">
        <f t="shared" si="15"/>
        <v/>
      </c>
      <c r="J67" s="123" t="str">
        <f>IF(A67&lt;&gt;"",IF(A67=1,'life table -مفروضات و نرخ ها'!$M$6,0),"")</f>
        <v/>
      </c>
      <c r="K67" s="124">
        <v>1</v>
      </c>
      <c r="L67" s="124" t="str">
        <f t="shared" si="25"/>
        <v/>
      </c>
      <c r="M67" s="124">
        <f t="shared" si="6"/>
        <v>0.28649999999999998</v>
      </c>
      <c r="N67" s="123">
        <f>IF(B67&lt;&gt;"",S67*(VLOOKUP('life table -مفروضات و نرخ ها'!$O$3+A66,'life table -مفروضات و نرخ ها'!$A$3:$D$103,4)*(1/(1+L67)^0.5)),0)</f>
        <v>0</v>
      </c>
      <c r="O67" s="123">
        <f>IFERROR(IF(C67&lt;&gt;"",R67*(VLOOKUP('life table -مفروضات و نرخ ها'!$S$3+A66,'life table -مفروضات و نرخ ها'!$A$3:$D$103,4)*(1/(1+L67)^0.5)),0),"")</f>
        <v>0</v>
      </c>
      <c r="P67" s="123">
        <f>IFERROR(IF(D67&lt;&gt;"",Q67*(VLOOKUP('life table -مفروضات و نرخ ها'!$S$4+A66,'life table -مفروضات و نرخ ها'!$A$3:$D$103,4)*(1/(1+L67)^0.5)),0),"")</f>
        <v>0</v>
      </c>
      <c r="Q67" s="123">
        <f>IF(D67&lt;&gt;"",IF((Q66*(1+'life table -مفروضات و نرخ ها'!$M$4))&gt;='life table -مفروضات و نرخ ها'!$I$10,'life table -مفروضات و نرخ ها'!$I$10,(Q66*(1+'life table -مفروضات و نرخ ها'!$M$4))),0)</f>
        <v>0</v>
      </c>
      <c r="R67" s="123">
        <f>IF(C67&lt;&gt;"",IF((R66*(1+'life table -مفروضات و نرخ ها'!$M$4))&gt;='life table -مفروضات و نرخ ها'!$I$10,'life table -مفروضات و نرخ ها'!$I$10,(R66*(1+'life table -مفروضات و نرخ ها'!$M$4))),0)</f>
        <v>0</v>
      </c>
      <c r="S67" s="123">
        <f>IF(A67&lt;&gt;"",IF((S66*(1+'life table -مفروضات و نرخ ها'!$M$4))&gt;='life table -مفروضات و نرخ ها'!$I$10,'life table -مفروضات و نرخ ها'!$I$10,(S66*(1+'life table -مفروضات و نرخ ها'!$M$4))),0)</f>
        <v>0</v>
      </c>
      <c r="T67" s="123">
        <f>IF(A67&lt;&gt;"",IF(S67*'ورود اطلاعات'!$D$7&lt;='life table -مفروضات و نرخ ها'!$M$10,S67*'ورود اطلاعات'!$D$7,'life table -مفروضات و نرخ ها'!$M$10),0)</f>
        <v>0</v>
      </c>
      <c r="U67" s="123">
        <f>IF(A67&lt;&gt;"",IF(R67*'ورود اطلاعات'!$F$7&lt;='life table -مفروضات و نرخ ها'!$M$10,R67*'ورود اطلاعات'!$F$7,'life table -مفروضات و نرخ ها'!$M$10),0)</f>
        <v>0</v>
      </c>
      <c r="V67" s="123">
        <f>IF(A67&lt;&gt;"",IF(Q67*'ورود اطلاعات'!$H$7&lt;='life table -مفروضات و نرخ ها'!$M$10,Q67*'ورود اطلاعات'!$H$7,'life table -مفروضات و نرخ ها'!$M$10),0)</f>
        <v>0</v>
      </c>
      <c r="W67" s="123" t="str">
        <f>IF(A67&lt;&gt;"",IF(W66*(1+'life table -مفروضات و نرخ ها'!$M$4)&lt;'life table -مفروضات و نرخ ها'!$I$11,W66*(1+'life table -مفروضات و نرخ ها'!$M$4),'life table -مفروضات و نرخ ها'!$I$11),"")</f>
        <v/>
      </c>
      <c r="X67" s="123">
        <f>IF(C67&lt;&gt;"",IF(X66*(1+'life table -مفروضات و نرخ ها'!$M$4)&lt;'life table -مفروضات و نرخ ها'!$I$11,X66*(1+'life table -مفروضات و نرخ ها'!$M$4),'life table -مفروضات و نرخ ها'!$I$11),0)</f>
        <v>0</v>
      </c>
      <c r="Y67" s="123">
        <f>IF(D67&lt;&gt;"",IF(Y66*(1+'life table -مفروضات و نرخ ها'!$M$4)&lt;'life table -مفروضات و نرخ ها'!$I$11,Y66*(1+'life table -مفروضات و نرخ ها'!$M$4),'life table -مفروضات و نرخ ها'!$I$11),0)</f>
        <v>0</v>
      </c>
      <c r="Z67" s="123">
        <f>IF(A67&lt;&gt;"",IF(Z66*(1+'life table -مفروضات و نرخ ها'!$M$4)&lt;'life table -مفروضات و نرخ ها'!$M$11,Z66*(1+'life table -مفروضات و نرخ ها'!$M$4),'life table -مفروضات و نرخ ها'!$M$11),0)</f>
        <v>0</v>
      </c>
      <c r="AA67" s="123">
        <f>IF(C67&lt;&gt;"",IF(AA66*(1+'life table -مفروضات و نرخ ها'!$M$4)&lt;'life table -مفروضات و نرخ ها'!$M$11,AA66*(1+'life table -مفروضات و نرخ ها'!$M$4),'life table -مفروضات و نرخ ها'!$M$11),0)</f>
        <v>0</v>
      </c>
      <c r="AB67" s="123">
        <f>IF(D67&lt;&gt;"",IF(AB66*(1+'life table -مفروضات و نرخ ها'!$M$4)&lt;'life table -مفروضات و نرخ ها'!$M$11,AB66*(1+'life table -مفروضات و نرخ ها'!$M$4),'life table -مفروضات و نرخ ها'!$M$11),0)</f>
        <v>0</v>
      </c>
      <c r="AC67" s="123">
        <f>IF(B67&gt;60,0,IF('ورود اطلاعات'!$D$14="ندارد",0,MIN(S67*'ورود اطلاعات'!$D$14,'life table -مفروضات و نرخ ها'!$O$10)))</f>
        <v>0</v>
      </c>
      <c r="AD67" s="123">
        <f>IF(C67&gt;60,0,IF('ورود اطلاعات'!$F$14="ندارد",0,MIN(R67*'ورود اطلاعات'!$F$14,'life table -مفروضات و نرخ ها'!$O$10)))</f>
        <v>0</v>
      </c>
      <c r="AE67" s="123">
        <f>IF(D67&gt;60,0,IF('ورود اطلاعات'!$H$14="ندارد",0,MIN(Q67*'ورود اطلاعات'!$H$14,'life table -مفروضات و نرخ ها'!$O$10)))</f>
        <v>0</v>
      </c>
      <c r="AF67" s="123">
        <f>IFERROR(IF(A67&lt;&gt;"",IF(AND('ورود اطلاعات'!$D$21="بیمه گذار",18&lt;=E67,E67&lt;=60),(AF66*AN66-AK66),IF(AND('ورود اطلاعات'!$D$21="بیمه شده اصلی",18&lt;=B67,B67&lt;=60),(AF66*AN66-AK66),0)),0),0)</f>
        <v>0</v>
      </c>
      <c r="AG67" s="123">
        <f t="shared" si="21"/>
        <v>0</v>
      </c>
      <c r="AH67" s="123">
        <f>IF(A67&lt;&gt;"",IF(AND('ورود اطلاعات'!$D$21="بیمه گذار",18&lt;=E67,E67&lt;=60),(AH66*AN66-AJ66),IF(AND('ورود اطلاعات'!$D$21="بیمه شده اصلی",18&lt;=B67,B67&lt;=60),(AH66*AN66-AJ66),0)),0)</f>
        <v>0</v>
      </c>
      <c r="AI67" s="123">
        <f t="shared" si="22"/>
        <v>0</v>
      </c>
      <c r="AJ67" s="123">
        <f>IFERROR(IF(A67&lt;&gt;"",IF('life table -مفروضات و نرخ ها'!$O$6="دارد",IF('life table -مفروضات و نرخ ها'!$O$11=0,IF(AND('life table -مفروضات و نرخ ها'!$K$5="خیر",'ورود اطلاعات'!$D$21="بیمه گذار"),(G68+AZ68+BA68+BB68+BC68+BD68+BE68+BF68+BG68+BH68+BI68+BP68+BQ68+BR68),IF(AND('life table -مفروضات و نرخ ها'!$K$5="خیر",'ورود اطلاعات'!$D$21="بیمه شده اصلی"),(G68+CB68+CC68),0)),0),0),0),0)</f>
        <v>0</v>
      </c>
      <c r="AK67" s="123">
        <f>IF(A67&lt;&gt;"",IF('life table -مفروضات و نرخ ها'!$O$6="دارد",IF('ورود اطلاعات'!$B$9=1,IF('ورود اطلاعات'!$B$11="خیر",G68,0),0),0),0)</f>
        <v>0</v>
      </c>
      <c r="AL67" s="123">
        <f>IF(A67&lt;&gt;"",IF('life table -مفروضات و نرخ ها'!$O$6="دارد",IF('life table -مفروضات و نرخ ها'!$O$11=1,IF('life table -مفروضات و نرخ ها'!$K$5="بلی",G68,0),0),0),0)</f>
        <v>0</v>
      </c>
      <c r="AM67" s="123" t="str">
        <f>IFERROR(IF(A67&lt;&gt;"",IF('life table -مفروضات و نرخ ها'!$O$6="دارد",IF('life table -مفروضات و نرخ ها'!$O$11=0,IF('life table -مفروضات و نرخ ها'!$K$5="بلی",(G68+CB68+CC68),0),0),0),""),0)</f>
        <v/>
      </c>
      <c r="AN67" s="124" t="str">
        <f t="shared" si="16"/>
        <v/>
      </c>
      <c r="AO67" s="124" t="str">
        <f t="shared" si="17"/>
        <v/>
      </c>
      <c r="AP67" s="124" t="str">
        <f>IF(A67&lt;&gt;"",PRODUCT($AO$4:AO67),"")</f>
        <v/>
      </c>
      <c r="AQ67" s="123">
        <f>کارمزد!N67</f>
        <v>0</v>
      </c>
      <c r="AR67" s="123">
        <f>IF(A67&lt;6,('life table -مفروضات و نرخ ها'!$Q$4/5)*$S$4,0)</f>
        <v>0</v>
      </c>
      <c r="AS67" s="123" t="str">
        <f>IFERROR(IF(A67&lt;&gt;"",'life table -مفروضات و نرخ ها'!$Q$6*H67,""),"")</f>
        <v/>
      </c>
      <c r="AT67" s="123" t="str">
        <f>IF(A67&lt;&gt;"",'life table -مفروضات و نرخ ها'!$Q$7*H67,"")</f>
        <v/>
      </c>
      <c r="AU67" s="123">
        <f t="shared" si="18"/>
        <v>0</v>
      </c>
      <c r="AV67" s="125">
        <f>IF(A67&lt;&gt;"",(('life table -مفروضات و نرخ ها'!$M$5*(((AN67)^(1/'life table -مفروضات و نرخ ها'!$M$5))-1))/((1-AO67)*((AN67)^(1/'life table -مفروضات و نرخ ها'!$M$5)))-1),0)</f>
        <v>0</v>
      </c>
      <c r="AW67" s="123" t="str">
        <f>IF(A67&lt;&gt;"",N67*'life table -مفروضات و نرخ ها'!$O$4,"")</f>
        <v/>
      </c>
      <c r="AX67" s="123" t="str">
        <f>IF(A67&lt;&gt;"",O67*'life table -مفروضات و نرخ ها'!$U$3,"")</f>
        <v/>
      </c>
      <c r="AY67" s="123" t="str">
        <f>IF(A67&lt;&gt;"",P67*'life table -مفروضات و نرخ ها'!$U$4,"")</f>
        <v/>
      </c>
      <c r="AZ67" s="123" t="str">
        <f>IFERROR(IF(A67&lt;&gt;"",IF('life table -مفروضات و نرخ ها'!$O$8=1,('life table -مفروضات و نرخ ها'!$Y$3*T67),IF('life table -مفروضات و نرخ ها'!$O$8=2,('life table -مفروضات و نرخ ها'!$Y$4*T67),IF('life table -مفروضات و نرخ ها'!$O$8=3,('life table -مفروضات و نرخ ها'!$Y$5*T67),IF('life table -مفروضات و نرخ ها'!$O$8=4,('life table -مفروضات و نرخ ها'!$Y$6*T67),('life table -مفروضات و نرخ ها'!$Y$7*T67))))),""),"")</f>
        <v/>
      </c>
      <c r="BA67" s="123" t="str">
        <f>IFERROR(IF(A67&lt;&gt;"",IF('life table -مفروضات و نرخ ها'!$S$10=1,('life table -مفروضات و نرخ ها'!$Y$3*U67),IF('life table -مفروضات و نرخ ها'!$S$10=2,('life table -مفروضات و نرخ ها'!$Y$4*U67),IF('life table -مفروضات و نرخ ها'!$S$10=3,('life table -مفروضات و نرخ ها'!$Y$5*U67),IF('life table -مفروضات و نرخ ها'!$S$10=4,('life table -مفروضات و نرخ ها'!$Y$6*U67),('life table -مفروضات و نرخ ها'!$Y$7*U67))))),""),"")</f>
        <v/>
      </c>
      <c r="BB67" s="123" t="str">
        <f>IFERROR(IF(A67&lt;&gt;"",IF('life table -مفروضات و نرخ ها'!$S$11=1,('life table -مفروضات و نرخ ها'!$Y$3*V67),IF('life table -مفروضات و نرخ ها'!$S$11=2,('life table -مفروضات و نرخ ها'!$Y$4*V67),IF('life table -مفروضات و نرخ ها'!$S$11=3,('life table -مفروضات و نرخ ها'!$Y$5*V67),IF('life table -مفروضات و نرخ ها'!$S$11=4,('life table -مفروضات و نرخ ها'!$Y$6*V67),('life table -مفروضات و نرخ ها'!$Y$7*V67))))),""),"")</f>
        <v/>
      </c>
      <c r="BC67" s="123" t="str">
        <f>IFERROR(IF(A67&lt;&gt;"",IF('life table -مفروضات و نرخ ها'!$O$8=1,('life table -مفروضات و نرخ ها'!$Z$3*W67),IF('life table -مفروضات و نرخ ها'!$O$8=2,('life table -مفروضات و نرخ ها'!$Z$4*W67),IF('life table -مفروضات و نرخ ها'!$O$8=3,('life table -مفروضات و نرخ ها'!$Z$5*W67),IF('life table -مفروضات و نرخ ها'!$O$8=4,('life table -مفروضات و نرخ ها'!$Z$6*W67),('life table -مفروضات و نرخ ها'!$Z$7*W67))))),""),"")</f>
        <v/>
      </c>
      <c r="BD67" s="123" t="str">
        <f>IFERROR(IF(A67&lt;&gt;"",IF('life table -مفروضات و نرخ ها'!$S$10=1,('life table -مفروضات و نرخ ها'!$Z$3*X67),IF('life table -مفروضات و نرخ ها'!$S$10=2,('life table -مفروضات و نرخ ها'!$Z$4*X67),IF('life table -مفروضات و نرخ ها'!$S$10=3,('life table -مفروضات و نرخ ها'!$Z$5*X67),IF('life table -مفروضات و نرخ ها'!$S$10=4,('life table -مفروضات و نرخ ها'!$Z$6*X67),('life table -مفروضات و نرخ ها'!$Z$7*X67))))),""),"")</f>
        <v/>
      </c>
      <c r="BE67" s="123" t="str">
        <f>IFERROR(IF(A67&lt;&gt;"",IF('life table -مفروضات و نرخ ها'!$S$11=1,('life table -مفروضات و نرخ ها'!$Z$3*Y67),IF('life table -مفروضات و نرخ ها'!$S$11=2,('life table -مفروضات و نرخ ها'!$Z$4*Y67),IF('life table -مفروضات و نرخ ها'!$S$11=3,('life table -مفروضات و نرخ ها'!$Z$5*Y67),IF('life table -مفروضات و نرخ ها'!$S$11=4,('life table -مفروضات و نرخ ها'!$Z$6*Y67),('life table -مفروضات و نرخ ها'!$Z$7*Y67))))),""),"")</f>
        <v/>
      </c>
      <c r="BF67" s="123" t="str">
        <f>IFERROR(IF(A67&lt;&gt;"",IF('life table -مفروضات و نرخ ها'!$O$8=1,('life table -مفروضات و نرخ ها'!$AA$3*Z67),IF('life table -مفروضات و نرخ ها'!$O$8=2,('life table -مفروضات و نرخ ها'!$AA$4*Z67),IF('life table -مفروضات و نرخ ها'!$O$8=3,('life table -مفروضات و نرخ ها'!$AA$5*Z67),IF('life table -مفروضات و نرخ ها'!$O$8=4,('life table -مفروضات و نرخ ها'!$AA$6*Z67),('life table -مفروضات و نرخ ها'!$AA$7*Z67))))),""),"")</f>
        <v/>
      </c>
      <c r="BG67" s="123" t="str">
        <f>IFERROR(IF(A67&lt;&gt;"",IF('life table -مفروضات و نرخ ها'!$S$10=1,('life table -مفروضات و نرخ ها'!$AA$3*AA67),IF('life table -مفروضات و نرخ ها'!$S$10=2,('life table -مفروضات و نرخ ها'!$AA$4*AA67),IF('life table -مفروضات و نرخ ها'!$S$10=3,('life table -مفروضات و نرخ ها'!$AA$5*AA67),IF('life table -مفروضات و نرخ ها'!$S$10=4,('life table -مفروضات و نرخ ها'!$AA$6*AA67),('life table -مفروضات و نرخ ها'!$AA$7*AA67))))),""),"")</f>
        <v/>
      </c>
      <c r="BH67" s="123" t="str">
        <f>IFERROR(IF(B67&lt;&gt;"",IF('life table -مفروضات و نرخ ها'!$S$11=1,('life table -مفروضات و نرخ ها'!$AA$3*AB67),IF('life table -مفروضات و نرخ ها'!$S$11=2,('life table -مفروضات و نرخ ها'!$AA$4*AB67),IF('life table -مفروضات و نرخ ها'!$S$11=3,('life table -مفروضات و نرخ ها'!$AA$5*AB67),IF('life table -مفروضات و نرخ ها'!$S$11=4,('life table -مفروضات و نرخ ها'!$AA$6*AB67),('life table -مفروضات و نرخ ها'!$AA$7*AB67))))),""),"")</f>
        <v/>
      </c>
      <c r="BI67" s="123" t="str">
        <f>IF(A67&lt;&gt;"",(T67*'life table -مفروضات و نرخ ها'!$Y$3+W67*'life table -مفروضات و نرخ ها'!$Z$3+Z67*'life table -مفروضات و نرخ ها'!$AA$3)*'ورود اطلاعات'!$D$22+(U67*'life table -مفروضات و نرخ ها'!$Y$3+X67*'life table -مفروضات و نرخ ها'!$Z$3+AA67*'life table -مفروضات و نرخ ها'!$AA$3)*'ورود اطلاعات'!$F$17+(V67*'life table -مفروضات و نرخ ها'!$Y$3+Y67*'life table -مفروضات و نرخ ها'!$Z$3+AB67*'life table -مفروضات و نرخ ها'!$AA$3)*('ورود اطلاعات'!$H$17),"")</f>
        <v/>
      </c>
      <c r="BJ67" s="123">
        <f>IFERROR(IF($B$4+A67='ورود اطلاعات'!$B$8+محاسبات!$B$4,0,IF('ورود اطلاعات'!$B$11="بلی",IF(AND(B67&lt;18,B67&gt;60),0,IF(AND('ورود اطلاعات'!$D$20="دارد",'ورود اطلاعات'!$B$9=0),(G67+AZ67+BA67+BB67+BC67+BD67+BE67+BF67+BG67+BH67+BP67+BQ67+BR67+BI67)/K67)*VLOOKUP(B67,'life table -مفروضات و نرخ ها'!AF:AG,2,0))*(1+'ورود اطلاعات'!$D$22+'ورود اطلاعات'!$D$5),0)),0)</f>
        <v>0</v>
      </c>
      <c r="BK67" s="123">
        <f>IFERROR(IF($B$4+A67='ورود اطلاعات'!$B$8+محاسبات!$B$4,0,IF('ورود اطلاعات'!$B$11="بلی",IF(AND(B67&lt;18,B67&gt;60),0,IF(AND('ورود اطلاعات'!$D$20="دارد",'ورود اطلاعات'!$B$9=1),(G67)/K67)*VLOOKUP(B67,'life table -مفروضات و نرخ ها'!AF:AG,2,0))*(1+'ورود اطلاعات'!$D$22+'ورود اطلاعات'!$D$5),0)),0)</f>
        <v>0</v>
      </c>
      <c r="BL67" s="123">
        <f>IFERROR(IF($E$4+A67='ورود اطلاعات'!$B$8+محاسبات!$E$4,0,IF('ورود اطلاعات'!$B$9=0,IF('ورود اطلاعات'!$B$11="خیر",IF('ورود اطلاعات'!$D$20="دارد",IF('ورود اطلاعات'!$D$21="بیمه گذار",IF(AND(E67&lt;18,E67&gt;60),0,(((G67+AZ67+BA67+BB67+BC67+BD67+BE67+BF67+BG67+BH67+BP67+BQ67+BR67+BI67)/K67)*VLOOKUP(E67,'life table -مفروضات و نرخ ها'!AF:AG,2,0)*(1+'ورود اطلاعات'!$D$24+'ورود اطلاعات'!$D$23))),0),0),0),0)),0)</f>
        <v>0</v>
      </c>
      <c r="BM67" s="123">
        <f>IFERROR(IF($B$4+A67='ورود اطلاعات'!$B$8+$B$4,0,IF('ورود اطلاعات'!$B$9=0,IF('ورود اطلاعات'!$B$11="خیر",IF('ورود اطلاعات'!$D$20="دارد",IF('ورود اطلاعات'!$D$21="بیمه شده اصلی",IF(AND(B67&lt;18,B67&gt;60),0,(((G67+AZ67+BA67+BB67+BC67+BD67+BE67+BF67+BG67+BH67+BP67+BQ67+BR67+BI67)/K67)*VLOOKUP(B67,'life table -مفروضات و نرخ ها'!AF:AG,2,0)*(1+'ورود اطلاعات'!$D$22+'ورود اطلاعات'!$D$5))),0),0),0),0)),0)</f>
        <v>0</v>
      </c>
      <c r="BN67" s="123">
        <f>IFERROR(IF($E$4+A67='ورود اطلاعات'!$B$8+$E$4,0,IF('ورود اطلاعات'!$B$9=1,IF('ورود اطلاعات'!$B$11="خیر",IF('ورود اطلاعات'!$D$20="دارد",IF('ورود اطلاعات'!$D$21="بیمه گذار",IF(AND(E67&lt;18,E67&gt;60),0,((G67/K67)*VLOOKUP(E67,'life table -مفروضات و نرخ ها'!AF:AG,2,0)*(1+'ورود اطلاعات'!$D$24+'ورود اطلاعات'!$D$23))),0),0),0))),0)</f>
        <v>0</v>
      </c>
      <c r="BO67" s="123">
        <f>IFERROR(IF($B$4+A67='ورود اطلاعات'!$B$8+$B$4,0,IF('ورود اطلاعات'!$B$9=1,IF('ورود اطلاعات'!$B$11="خیر",IF('ورود اطلاعات'!$D$20="دارد",IF('ورود اطلاعات'!$D$21="بیمه شده اصلی",IF(AND(B67&lt;18,B67&gt;60),0,((G67/K67)*VLOOKUP(B67,'life table -مفروضات و نرخ ها'!AF:AG,2,0)*(1+'ورود اطلاعات'!$D$22+'ورود اطلاعات'!$D$5))),0),0),0),0)),0)</f>
        <v>0</v>
      </c>
      <c r="BP67" s="123">
        <f>IFERROR(IF('ورود اطلاعات'!$D$16=5,(VLOOKUP(محاسبات!B67,'life table -مفروضات و نرخ ها'!AC:AD,2,0)*محاسبات!AC67)/1000000,(VLOOKUP(محاسبات!B67,'life table -مفروضات و نرخ ها'!AC:AE,3,0)*محاسبات!AC67)/1000000)*(1+'ورود اطلاعات'!$D$5),0)</f>
        <v>0</v>
      </c>
      <c r="BQ67" s="123">
        <f>IFERROR(IF('ورود اطلاعات'!$F$16=5,(VLOOKUP(C67,'life table -مفروضات و نرخ ها'!AC:AD,2,0)*AD67)/1000000,(VLOOKUP(C67,'life table -مفروضات و نرخ ها'!AC:AE,3,0)*محاسبات!AD67)/1000000)*(1+'ورود اطلاعات'!$F$5),0)</f>
        <v>0</v>
      </c>
      <c r="BR67" s="123">
        <f>IFERROR(IF('ورود اطلاعات'!$H$16=5,(VLOOKUP(D67,'life table -مفروضات و نرخ ها'!AC:AD,2,0)*AE67)/1000000,(VLOOKUP(D67,'life table -مفروضات و نرخ ها'!AC:AE,3,0)*AE67)/1000000)*(1+'ورود اطلاعات'!$H$5),0)</f>
        <v>0</v>
      </c>
      <c r="BS67" s="123" t="b">
        <f>IF(A67&lt;&gt;"",IF('ورود اطلاعات'!$B$9=1,IF('ورود اطلاعات'!$B$11="بلی",IF(AND(18&lt;=B67,B67&lt;=60),AG67*(VLOOKUP('life table -مفروضات و نرخ ها'!$O$3+A66,'life table -مفروضات و نرخ ها'!$A$3:$D$103,4,0))*(1+'ورود اطلاعات'!$D$5),0),0),0))</f>
        <v>0</v>
      </c>
      <c r="BT67" s="123" t="b">
        <f>IFERROR(IF(A67&lt;&gt;"",IF('ورود اطلاعات'!$B$9=1,IF('ورود اطلاعات'!$B$11="خیر",IF('ورود اطلاعات'!$D$21="بیمه شده اصلی",(محاسبات!AF67*VLOOKUP(محاسبات!B67,'life table -مفروضات و نرخ ها'!A:D,4,0)*(1+'ورود اطلاعات'!$D$5)),IF('ورود اطلاعات'!$D$21="بیمه گذار",(محاسبات!AF67*VLOOKUP(محاسبات!E67,'life table -مفروضات و نرخ ها'!A:D,4,0)*(1+'ورود اطلاعات'!$D$23)),0))))),0)</f>
        <v>0</v>
      </c>
      <c r="BU67" s="123" t="b">
        <f>IFERROR(IF(A67&lt;&gt;"",IF('ورود اطلاعات'!$B$9=0,IF('ورود اطلاعات'!$B$11="خیر",IF('ورود اطلاعات'!$D$21="بیمه شده اصلی",(محاسبات!AH67*VLOOKUP(محاسبات!B67,'life table -مفروضات و نرخ ها'!A:D,4,0)*(1+'ورود اطلاعات'!$D$5)),IF('ورود اطلاعات'!$D$21="بیمه گذار",(محاسبات!AH67*VLOOKUP(محاسبات!E67,'life table -مفروضات و نرخ ها'!A:D,4,0)*(1+'ورود اطلاعات'!$D$23)),0))))),0)</f>
        <v>0</v>
      </c>
      <c r="BV67" s="123" t="b">
        <f>IF(A67&lt;&gt;"",IF('ورود اطلاعات'!$B$9=0,IF('ورود اطلاعات'!$B$11="بلی",IF(AND(18&lt;=B67,B67&lt;=60),AI67*(VLOOKUP('life table -مفروضات و نرخ ها'!$O$3+A66,'life table -مفروضات و نرخ ها'!$A$3:$D$103,4,0))*(1+'ورود اطلاعات'!$D$5),0),0),0))</f>
        <v>0</v>
      </c>
      <c r="BW67" s="123" t="str">
        <f>IFERROR(IF(A67&lt;&gt;"",'life table -مفروضات و نرخ ها'!$Q$11*BK67,""),0)</f>
        <v/>
      </c>
      <c r="BX67" s="123" t="str">
        <f>IFERROR(IF(A67&lt;&gt;"",'life table -مفروضات و نرخ ها'!$Q$11*(BO67+BN67),""),0)</f>
        <v/>
      </c>
      <c r="BY67" s="123">
        <f>IFERROR(IF(A67&lt;&gt;"",BJ67*'life table -مفروضات و نرخ ها'!$Q$11,0),"")</f>
        <v>0</v>
      </c>
      <c r="BZ67" s="123">
        <f>IFERROR(IF(A67&lt;&gt;"",(BM67+BL67)*'life table -مفروضات و نرخ ها'!$Q$11,0),0)</f>
        <v>0</v>
      </c>
      <c r="CA67" s="123">
        <f>IF(A67&lt;&gt;"",AZ67+BC67+BF67+BJ67+BK67+BL67+BM67+BN67+BO67+BP67+BS67+BT67+BU67+BV67+BW67+BX67+BY67+BZ67+'ورود اطلاعات'!$D$22*(محاسبات!T67*'life table -مفروضات و نرخ ها'!$Y$3+محاسبات!W67*'life table -مفروضات و نرخ ها'!$Z$3+محاسبات!Z67*'life table -مفروضات و نرخ ها'!$AA$3),0)</f>
        <v>0</v>
      </c>
      <c r="CB67" s="123">
        <f>IF(A67&lt;&gt;"",BA67+BD67+BG67+BQ67+'ورود اطلاعات'!$F$17*(محاسبات!U67*'life table -مفروضات و نرخ ها'!$Y$3+محاسبات!X67*'life table -مفروضات و نرخ ها'!$Z$3+محاسبات!AA67*'life table -مفروضات و نرخ ها'!$AA$3),0)</f>
        <v>0</v>
      </c>
      <c r="CC67" s="123" t="str">
        <f>IF(A67&lt;&gt;"",BB67+BE67+BH67+BR67+'ورود اطلاعات'!$H$17*(محاسبات!V67*'life table -مفروضات و نرخ ها'!$Y$3+محاسبات!Y67*'life table -مفروضات و نرخ ها'!$Z$3+محاسبات!AB67*'life table -مفروضات و نرخ ها'!$AA$3),"")</f>
        <v/>
      </c>
      <c r="CD67" s="123" t="str">
        <f>IF(B67&lt;&gt;"",'life table -مفروضات و نرخ ها'!$Q$8*(N67+P67+O67+AQ67+AR67+AS67+AT67+AW67+AX67+AY67+AZ67+BA67+BL67+BN67+BO67+BB67+BC67+BD67+BE67+BF67+BG67+BH67+BP67+BQ67+BR67+BJ67+BK67+BM67+BS67+BT67+BU67+BV67+BW67+BX67+BY67+BZ67+AU67),"")</f>
        <v/>
      </c>
      <c r="CE67" s="123" t="str">
        <f>IF(B67&lt;&gt;"",'life table -مفروضات و نرخ ها'!$Q$9*(N67+P67+O67+AQ67+AR67+AS67+AT67+AW67+AX67+AY67+AZ67+BA67+BL67+BN67+BO67+BB67+BC67+BD67+BE67+BF67+BG67+BH67+BP67+BQ67+BR67+BJ67+BK67+BM67+BS67+BT67+BU67+BV67+BW67+BX67+BY67+BZ67+AU67),"")</f>
        <v/>
      </c>
      <c r="CF67" s="123" t="str">
        <f>IF(A67&lt;&gt;"",(CF66*(1+L67)+(I67/'life table -مفروضات و نرخ ها'!$M$5)*L67*((1+L67)^(1/'life table -مفروضات و نرخ ها'!$M$5))/(((1+L67)^(1/'life table -مفروضات و نرخ ها'!$M$5))-1)),"")</f>
        <v/>
      </c>
      <c r="CG67" s="123" t="str">
        <f t="shared" si="24"/>
        <v/>
      </c>
      <c r="CH67" s="123" t="str">
        <f t="shared" si="23"/>
        <v/>
      </c>
      <c r="CI67" s="123" t="str">
        <f t="shared" si="12"/>
        <v/>
      </c>
      <c r="CJ67" s="123" t="str">
        <f t="shared" si="19"/>
        <v/>
      </c>
      <c r="CK67" s="121">
        <f>'ورود اطلاعات'!$D$19*محاسبات!G66</f>
        <v>0</v>
      </c>
      <c r="CL67" s="126">
        <f t="shared" si="20"/>
        <v>0</v>
      </c>
      <c r="CM67" s="123" t="str">
        <f>IF(A67&lt;&gt;"",(CM66*(1+$CO$1)+(I67/'life table -مفروضات و نرخ ها'!$M$5)*$CO$1*((1+$CO$1)^(1/'life table -مفروضات و نرخ ها'!$M$5))/(((1+$CO$1)^(1/'life table -مفروضات و نرخ ها'!$M$5))-1)),"")</f>
        <v/>
      </c>
      <c r="CN67" s="123" t="str">
        <f t="shared" si="9"/>
        <v/>
      </c>
    </row>
    <row r="68" spans="1:92" ht="19.5" x14ac:dyDescent="0.25">
      <c r="A68" s="95" t="str">
        <f t="shared" si="10"/>
        <v/>
      </c>
      <c r="B68" s="122" t="str">
        <f>IFERROR(IF(A67+$B$4&gt;81,"",IF($B$4+'life table -مفروضات و نرخ ها'!A67&lt;$B$4+'life table -مفروضات و نرخ ها'!$I$5,$B$4+'life table -مفروضات و نرخ ها'!A67,"")),"")</f>
        <v/>
      </c>
      <c r="C68" s="122" t="str">
        <f>IFERROR(IF(B68&lt;&gt;"",IF(A67+$C$4&gt;81,"",IF($C$4+'life table -مفروضات و نرخ ها'!A67&lt;$C$4+'life table -مفروضات و نرخ ها'!$I$5,$C$4+'life table -مفروضات و نرخ ها'!A67,"")),""),"")</f>
        <v/>
      </c>
      <c r="D68" s="122" t="str">
        <f>IFERROR(IF(B68&lt;&gt;"",IF(A67+$D$4&gt;81,"",IF($D$4+'life table -مفروضات و نرخ ها'!A67&lt;$D$4+'life table -مفروضات و نرخ ها'!$I$5,$D$4+'life table -مفروضات و نرخ ها'!A67,"")),""),"")</f>
        <v/>
      </c>
      <c r="E68" s="122" t="str">
        <f>IF(B68&lt;&gt;"",IF('life table -مفروضات و نرخ ها'!$K$4&lt;&gt; 0,IF($E$4+'life table -مفروضات و نرخ ها'!A67&lt;$E$4+'life table -مفروضات و نرخ ها'!$I$5,$E$4+'life table -مفروضات و نرخ ها'!A67,"")),"")</f>
        <v/>
      </c>
      <c r="G68" s="123">
        <f>IF(A68&lt;&gt;"",IF('life table -مفروضات و نرخ ها'!$I$7&lt;&gt; "يكجا",G67*(1+'life table -مفروضات و نرخ ها'!$I$4),0),0)</f>
        <v>0</v>
      </c>
      <c r="H68" s="123">
        <f>IFERROR(IF(A68&lt;&gt;"",IF('life table -مفروضات و نرخ ها'!$O$11=1,(G68/K68)-(CA68+CB68+CC68),(G68/K68)),0),0)</f>
        <v>0</v>
      </c>
      <c r="I68" s="123" t="str">
        <f t="shared" ref="I68:I83" si="26">IFERROR(IF(A68&lt;&gt;"",H68-(N68+O68+P68+AQ68+AR68+AS68+AT68+AW68+AX68+AY68+CD68+CE68+AU68),""),0)</f>
        <v/>
      </c>
      <c r="J68" s="123" t="str">
        <f>IF(A68&lt;&gt;"",IF(A68=1,'life table -مفروضات و نرخ ها'!$M$6,0),"")</f>
        <v/>
      </c>
      <c r="K68" s="124">
        <v>1</v>
      </c>
      <c r="L68" s="124" t="str">
        <f t="shared" si="25"/>
        <v/>
      </c>
      <c r="M68" s="124">
        <f t="shared" si="6"/>
        <v>0.28649999999999998</v>
      </c>
      <c r="N68" s="123">
        <f>IF(B68&lt;&gt;"",S68*(VLOOKUP('life table -مفروضات و نرخ ها'!$O$3+A67,'life table -مفروضات و نرخ ها'!$A$3:$D$103,4)*(1/(1+L68)^0.5)),0)</f>
        <v>0</v>
      </c>
      <c r="O68" s="123">
        <f>IFERROR(IF(C68&lt;&gt;"",R68*(VLOOKUP('life table -مفروضات و نرخ ها'!$S$3+A67,'life table -مفروضات و نرخ ها'!$A$3:$D$103,4)*(1/(1+L68)^0.5)),0),"")</f>
        <v>0</v>
      </c>
      <c r="P68" s="123">
        <f>IFERROR(IF(D68&lt;&gt;"",Q68*(VLOOKUP('life table -مفروضات و نرخ ها'!$S$4+A67,'life table -مفروضات و نرخ ها'!$A$3:$D$103,4)*(1/(1+L68)^0.5)),0),"")</f>
        <v>0</v>
      </c>
      <c r="Q68" s="123">
        <f>IF(D68&lt;&gt;"",IF((Q67*(1+'life table -مفروضات و نرخ ها'!$M$4))&gt;='life table -مفروضات و نرخ ها'!$I$10,'life table -مفروضات و نرخ ها'!$I$10,(Q67*(1+'life table -مفروضات و نرخ ها'!$M$4))),0)</f>
        <v>0</v>
      </c>
      <c r="R68" s="123">
        <f>IF(C68&lt;&gt;"",IF((R67*(1+'life table -مفروضات و نرخ ها'!$M$4))&gt;='life table -مفروضات و نرخ ها'!$I$10,'life table -مفروضات و نرخ ها'!$I$10,(R67*(1+'life table -مفروضات و نرخ ها'!$M$4))),0)</f>
        <v>0</v>
      </c>
      <c r="S68" s="123">
        <f>IF(A68&lt;&gt;"",IF((S67*(1+'life table -مفروضات و نرخ ها'!$M$4))&gt;='life table -مفروضات و نرخ ها'!$I$10,'life table -مفروضات و نرخ ها'!$I$10,(S67*(1+'life table -مفروضات و نرخ ها'!$M$4))),0)</f>
        <v>0</v>
      </c>
      <c r="T68" s="123">
        <f>IF(A68&lt;&gt;"",IF(S68*'ورود اطلاعات'!$D$7&lt;='life table -مفروضات و نرخ ها'!$M$10,S68*'ورود اطلاعات'!$D$7,'life table -مفروضات و نرخ ها'!$M$10),0)</f>
        <v>0</v>
      </c>
      <c r="U68" s="123">
        <f>IF(A68&lt;&gt;"",IF(R68*'ورود اطلاعات'!$F$7&lt;='life table -مفروضات و نرخ ها'!$M$10,R68*'ورود اطلاعات'!$F$7,'life table -مفروضات و نرخ ها'!$M$10),0)</f>
        <v>0</v>
      </c>
      <c r="V68" s="123">
        <f>IF(A68&lt;&gt;"",IF(Q68*'ورود اطلاعات'!$H$7&lt;='life table -مفروضات و نرخ ها'!$M$10,Q68*'ورود اطلاعات'!$H$7,'life table -مفروضات و نرخ ها'!$M$10),0)</f>
        <v>0</v>
      </c>
      <c r="W68" s="123" t="str">
        <f>IF(A68&lt;&gt;"",IF(W67*(1+'life table -مفروضات و نرخ ها'!$M$4)&lt;'life table -مفروضات و نرخ ها'!$I$11,W67*(1+'life table -مفروضات و نرخ ها'!$M$4),'life table -مفروضات و نرخ ها'!$I$11),"")</f>
        <v/>
      </c>
      <c r="X68" s="123">
        <f>IF(C68&lt;&gt;"",IF(X67*(1+'life table -مفروضات و نرخ ها'!$M$4)&lt;'life table -مفروضات و نرخ ها'!$I$11,X67*(1+'life table -مفروضات و نرخ ها'!$M$4),'life table -مفروضات و نرخ ها'!$I$11),0)</f>
        <v>0</v>
      </c>
      <c r="Y68" s="123">
        <f>IF(D68&lt;&gt;"",IF(Y67*(1+'life table -مفروضات و نرخ ها'!$M$4)&lt;'life table -مفروضات و نرخ ها'!$I$11,Y67*(1+'life table -مفروضات و نرخ ها'!$M$4),'life table -مفروضات و نرخ ها'!$I$11),0)</f>
        <v>0</v>
      </c>
      <c r="Z68" s="123">
        <f>IF(A68&lt;&gt;"",IF(Z67*(1+'life table -مفروضات و نرخ ها'!$M$4)&lt;'life table -مفروضات و نرخ ها'!$M$11,Z67*(1+'life table -مفروضات و نرخ ها'!$M$4),'life table -مفروضات و نرخ ها'!$M$11),0)</f>
        <v>0</v>
      </c>
      <c r="AA68" s="123">
        <f>IF(C68&lt;&gt;"",IF(AA67*(1+'life table -مفروضات و نرخ ها'!$M$4)&lt;'life table -مفروضات و نرخ ها'!$M$11,AA67*(1+'life table -مفروضات و نرخ ها'!$M$4),'life table -مفروضات و نرخ ها'!$M$11),0)</f>
        <v>0</v>
      </c>
      <c r="AB68" s="123">
        <f>IF(D68&lt;&gt;"",IF(AB67*(1+'life table -مفروضات و نرخ ها'!$M$4)&lt;'life table -مفروضات و نرخ ها'!$M$11,AB67*(1+'life table -مفروضات و نرخ ها'!$M$4),'life table -مفروضات و نرخ ها'!$M$11),0)</f>
        <v>0</v>
      </c>
      <c r="AC68" s="123">
        <f>IF(B68&gt;60,0,IF('ورود اطلاعات'!$D$14="ندارد",0,MIN(S68*'ورود اطلاعات'!$D$14,'life table -مفروضات و نرخ ها'!$O$10)))</f>
        <v>0</v>
      </c>
      <c r="AD68" s="123">
        <f>IF(C68&gt;60,0,IF('ورود اطلاعات'!$F$14="ندارد",0,MIN(R68*'ورود اطلاعات'!$F$14,'life table -مفروضات و نرخ ها'!$O$10)))</f>
        <v>0</v>
      </c>
      <c r="AE68" s="123">
        <f>IF(D68&gt;60,0,IF('ورود اطلاعات'!$H$14="ندارد",0,MIN(Q68*'ورود اطلاعات'!$H$14,'life table -مفروضات و نرخ ها'!$O$10)))</f>
        <v>0</v>
      </c>
      <c r="AF68" s="123">
        <f>IFERROR(IF(A68&lt;&gt;"",IF(AND('ورود اطلاعات'!$D$21="بیمه گذار",18&lt;=E68,E68&lt;=60),(AF67*AN67-AK67),IF(AND('ورود اطلاعات'!$D$21="بیمه شده اصلی",18&lt;=B68,B68&lt;=60),(AF67*AN67-AK67),0)),0),0)</f>
        <v>0</v>
      </c>
      <c r="AG68" s="123">
        <f t="shared" si="21"/>
        <v>0</v>
      </c>
      <c r="AH68" s="123">
        <f>IF(A68&lt;&gt;"",IF(AND('ورود اطلاعات'!$D$21="بیمه گذار",18&lt;=E68,E68&lt;=60),(AH67*AN67-AJ67),IF(AND('ورود اطلاعات'!$D$21="بیمه شده اصلی",18&lt;=B68,B68&lt;=60),(AH67*AN67-AJ67),0)),0)</f>
        <v>0</v>
      </c>
      <c r="AI68" s="123">
        <f t="shared" si="22"/>
        <v>0</v>
      </c>
      <c r="AJ68" s="123">
        <f>IFERROR(IF(A68&lt;&gt;"",IF('life table -مفروضات و نرخ ها'!$O$6="دارد",IF('life table -مفروضات و نرخ ها'!$O$11=0,IF(AND('life table -مفروضات و نرخ ها'!$K$5="خیر",'ورود اطلاعات'!$D$21="بیمه گذار"),(G69+AZ69+BA69+BB69+BC69+BD69+BE69+BF69+BG69+BH69+BI69+BP69+BQ69+BR69),IF(AND('life table -مفروضات و نرخ ها'!$K$5="خیر",'ورود اطلاعات'!$D$21="بیمه شده اصلی"),(G69+CB69+CC69),0)),0),0),0),0)</f>
        <v>0</v>
      </c>
      <c r="AK68" s="123">
        <f>IF(A68&lt;&gt;"",IF('life table -مفروضات و نرخ ها'!$O$6="دارد",IF('ورود اطلاعات'!$B$9=1,IF('ورود اطلاعات'!$B$11="خیر",G69,0),0),0),0)</f>
        <v>0</v>
      </c>
      <c r="AL68" s="123">
        <f>IF(A68&lt;&gt;"",IF('life table -مفروضات و نرخ ها'!$O$6="دارد",IF('life table -مفروضات و نرخ ها'!$O$11=1,IF('life table -مفروضات و نرخ ها'!$K$5="بلی",G69,0),0),0),0)</f>
        <v>0</v>
      </c>
      <c r="AM68" s="123" t="str">
        <f>IFERROR(IF(A68&lt;&gt;"",IF('life table -مفروضات و نرخ ها'!$O$6="دارد",IF('life table -مفروضات و نرخ ها'!$O$11=0,IF('life table -مفروضات و نرخ ها'!$K$5="بلی",(G69+CB69+CC69),0),0),0),""),0)</f>
        <v/>
      </c>
      <c r="AN68" s="124" t="str">
        <f t="shared" ref="AN68:AN85" si="27">IF(A68&lt;&gt;"",(1+L68),"")</f>
        <v/>
      </c>
      <c r="AO68" s="124" t="str">
        <f t="shared" ref="AO68:AO85" si="28">IF(A68&lt;&gt;"",1/(1+L68),"")</f>
        <v/>
      </c>
      <c r="AP68" s="124" t="str">
        <f>IF(A68&lt;&gt;"",PRODUCT($AO$4:AO68),"")</f>
        <v/>
      </c>
      <c r="AQ68" s="123">
        <f>کارمزد!N68</f>
        <v>0</v>
      </c>
      <c r="AR68" s="123">
        <f>IF(A68&lt;6,('life table -مفروضات و نرخ ها'!$Q$4/5)*$S$4,0)</f>
        <v>0</v>
      </c>
      <c r="AS68" s="123" t="str">
        <f>IFERROR(IF(A68&lt;&gt;"",'life table -مفروضات و نرخ ها'!$Q$6*H68,""),"")</f>
        <v/>
      </c>
      <c r="AT68" s="123" t="str">
        <f>IF(A68&lt;&gt;"",'life table -مفروضات و نرخ ها'!$Q$7*H68,"")</f>
        <v/>
      </c>
      <c r="AU68" s="123">
        <f t="shared" ref="AU68:AU85" si="29">IF(A68&lt;&gt;"",AV68*(CA68+CB68+CC68+N68+O68+P68+AW68+AX68+AY68+AR68),0)</f>
        <v>0</v>
      </c>
      <c r="AV68" s="125">
        <f>IF(A68&lt;&gt;"",(('life table -مفروضات و نرخ ها'!$M$5*(((AN68)^(1/'life table -مفروضات و نرخ ها'!$M$5))-1))/((1-AO68)*((AN68)^(1/'life table -مفروضات و نرخ ها'!$M$5)))-1),0)</f>
        <v>0</v>
      </c>
      <c r="AW68" s="123" t="str">
        <f>IF(A68&lt;&gt;"",N68*'life table -مفروضات و نرخ ها'!$O$4,"")</f>
        <v/>
      </c>
      <c r="AX68" s="123" t="str">
        <f>IF(A68&lt;&gt;"",O68*'life table -مفروضات و نرخ ها'!$U$3,"")</f>
        <v/>
      </c>
      <c r="AY68" s="123" t="str">
        <f>IF(A68&lt;&gt;"",P68*'life table -مفروضات و نرخ ها'!$U$4,"")</f>
        <v/>
      </c>
      <c r="AZ68" s="123" t="str">
        <f>IFERROR(IF(A68&lt;&gt;"",IF('life table -مفروضات و نرخ ها'!$O$8=1,('life table -مفروضات و نرخ ها'!$Y$3*T68),IF('life table -مفروضات و نرخ ها'!$O$8=2,('life table -مفروضات و نرخ ها'!$Y$4*T68),IF('life table -مفروضات و نرخ ها'!$O$8=3,('life table -مفروضات و نرخ ها'!$Y$5*T68),IF('life table -مفروضات و نرخ ها'!$O$8=4,('life table -مفروضات و نرخ ها'!$Y$6*T68),('life table -مفروضات و نرخ ها'!$Y$7*T68))))),""),"")</f>
        <v/>
      </c>
      <c r="BA68" s="123" t="str">
        <f>IFERROR(IF(A68&lt;&gt;"",IF('life table -مفروضات و نرخ ها'!$S$10=1,('life table -مفروضات و نرخ ها'!$Y$3*U68),IF('life table -مفروضات و نرخ ها'!$S$10=2,('life table -مفروضات و نرخ ها'!$Y$4*U68),IF('life table -مفروضات و نرخ ها'!$S$10=3,('life table -مفروضات و نرخ ها'!$Y$5*U68),IF('life table -مفروضات و نرخ ها'!$S$10=4,('life table -مفروضات و نرخ ها'!$Y$6*U68),('life table -مفروضات و نرخ ها'!$Y$7*U68))))),""),"")</f>
        <v/>
      </c>
      <c r="BB68" s="123" t="str">
        <f>IFERROR(IF(A68&lt;&gt;"",IF('life table -مفروضات و نرخ ها'!$S$11=1,('life table -مفروضات و نرخ ها'!$Y$3*V68),IF('life table -مفروضات و نرخ ها'!$S$11=2,('life table -مفروضات و نرخ ها'!$Y$4*V68),IF('life table -مفروضات و نرخ ها'!$S$11=3,('life table -مفروضات و نرخ ها'!$Y$5*V68),IF('life table -مفروضات و نرخ ها'!$S$11=4,('life table -مفروضات و نرخ ها'!$Y$6*V68),('life table -مفروضات و نرخ ها'!$Y$7*V68))))),""),"")</f>
        <v/>
      </c>
      <c r="BC68" s="123" t="str">
        <f>IFERROR(IF(A68&lt;&gt;"",IF('life table -مفروضات و نرخ ها'!$O$8=1,('life table -مفروضات و نرخ ها'!$Z$3*W68),IF('life table -مفروضات و نرخ ها'!$O$8=2,('life table -مفروضات و نرخ ها'!$Z$4*W68),IF('life table -مفروضات و نرخ ها'!$O$8=3,('life table -مفروضات و نرخ ها'!$Z$5*W68),IF('life table -مفروضات و نرخ ها'!$O$8=4,('life table -مفروضات و نرخ ها'!$Z$6*W68),('life table -مفروضات و نرخ ها'!$Z$7*W68))))),""),"")</f>
        <v/>
      </c>
      <c r="BD68" s="123" t="str">
        <f>IFERROR(IF(A68&lt;&gt;"",IF('life table -مفروضات و نرخ ها'!$S$10=1,('life table -مفروضات و نرخ ها'!$Z$3*X68),IF('life table -مفروضات و نرخ ها'!$S$10=2,('life table -مفروضات و نرخ ها'!$Z$4*X68),IF('life table -مفروضات و نرخ ها'!$S$10=3,('life table -مفروضات و نرخ ها'!$Z$5*X68),IF('life table -مفروضات و نرخ ها'!$S$10=4,('life table -مفروضات و نرخ ها'!$Z$6*X68),('life table -مفروضات و نرخ ها'!$Z$7*X68))))),""),"")</f>
        <v/>
      </c>
      <c r="BE68" s="123" t="str">
        <f>IFERROR(IF(A68&lt;&gt;"",IF('life table -مفروضات و نرخ ها'!$S$11=1,('life table -مفروضات و نرخ ها'!$Z$3*Y68),IF('life table -مفروضات و نرخ ها'!$S$11=2,('life table -مفروضات و نرخ ها'!$Z$4*Y68),IF('life table -مفروضات و نرخ ها'!$S$11=3,('life table -مفروضات و نرخ ها'!$Z$5*Y68),IF('life table -مفروضات و نرخ ها'!$S$11=4,('life table -مفروضات و نرخ ها'!$Z$6*Y68),('life table -مفروضات و نرخ ها'!$Z$7*Y68))))),""),"")</f>
        <v/>
      </c>
      <c r="BF68" s="123" t="str">
        <f>IFERROR(IF(A68&lt;&gt;"",IF('life table -مفروضات و نرخ ها'!$O$8=1,('life table -مفروضات و نرخ ها'!$AA$3*Z68),IF('life table -مفروضات و نرخ ها'!$O$8=2,('life table -مفروضات و نرخ ها'!$AA$4*Z68),IF('life table -مفروضات و نرخ ها'!$O$8=3,('life table -مفروضات و نرخ ها'!$AA$5*Z68),IF('life table -مفروضات و نرخ ها'!$O$8=4,('life table -مفروضات و نرخ ها'!$AA$6*Z68),('life table -مفروضات و نرخ ها'!$AA$7*Z68))))),""),"")</f>
        <v/>
      </c>
      <c r="BG68" s="123" t="str">
        <f>IFERROR(IF(A68&lt;&gt;"",IF('life table -مفروضات و نرخ ها'!$S$10=1,('life table -مفروضات و نرخ ها'!$AA$3*AA68),IF('life table -مفروضات و نرخ ها'!$S$10=2,('life table -مفروضات و نرخ ها'!$AA$4*AA68),IF('life table -مفروضات و نرخ ها'!$S$10=3,('life table -مفروضات و نرخ ها'!$AA$5*AA68),IF('life table -مفروضات و نرخ ها'!$S$10=4,('life table -مفروضات و نرخ ها'!$AA$6*AA68),('life table -مفروضات و نرخ ها'!$AA$7*AA68))))),""),"")</f>
        <v/>
      </c>
      <c r="BH68" s="123" t="str">
        <f>IFERROR(IF(B68&lt;&gt;"",IF('life table -مفروضات و نرخ ها'!$S$11=1,('life table -مفروضات و نرخ ها'!$AA$3*AB68),IF('life table -مفروضات و نرخ ها'!$S$11=2,('life table -مفروضات و نرخ ها'!$AA$4*AB68),IF('life table -مفروضات و نرخ ها'!$S$11=3,('life table -مفروضات و نرخ ها'!$AA$5*AB68),IF('life table -مفروضات و نرخ ها'!$S$11=4,('life table -مفروضات و نرخ ها'!$AA$6*AB68),('life table -مفروضات و نرخ ها'!$AA$7*AB68))))),""),"")</f>
        <v/>
      </c>
      <c r="BI68" s="123" t="str">
        <f>IF(A68&lt;&gt;"",(T68*'life table -مفروضات و نرخ ها'!$Y$3+W68*'life table -مفروضات و نرخ ها'!$Z$3+Z68*'life table -مفروضات و نرخ ها'!$AA$3)*'ورود اطلاعات'!$D$22+(U68*'life table -مفروضات و نرخ ها'!$Y$3+X68*'life table -مفروضات و نرخ ها'!$Z$3+AA68*'life table -مفروضات و نرخ ها'!$AA$3)*'ورود اطلاعات'!$F$17+(V68*'life table -مفروضات و نرخ ها'!$Y$3+Y68*'life table -مفروضات و نرخ ها'!$Z$3+AB68*'life table -مفروضات و نرخ ها'!$AA$3)*('ورود اطلاعات'!$H$17),"")</f>
        <v/>
      </c>
      <c r="BJ68" s="123">
        <f>IFERROR(IF($B$4+A68='ورود اطلاعات'!$B$8+محاسبات!$B$4,0,IF('ورود اطلاعات'!$B$11="بلی",IF(AND(B68&lt;18,B68&gt;60),0,IF(AND('ورود اطلاعات'!$D$20="دارد",'ورود اطلاعات'!$B$9=0),(G68+AZ68+BA68+BB68+BC68+BD68+BE68+BF68+BG68+BH68+BP68+BQ68+BR68+BI68)/K68)*VLOOKUP(B68,'life table -مفروضات و نرخ ها'!AF:AG,2,0))*(1+'ورود اطلاعات'!$D$22+'ورود اطلاعات'!$D$5),0)),0)</f>
        <v>0</v>
      </c>
      <c r="BK68" s="123">
        <f>IFERROR(IF($B$4+A68='ورود اطلاعات'!$B$8+محاسبات!$B$4,0,IF('ورود اطلاعات'!$B$11="بلی",IF(AND(B68&lt;18,B68&gt;60),0,IF(AND('ورود اطلاعات'!$D$20="دارد",'ورود اطلاعات'!$B$9=1),(G68)/K68)*VLOOKUP(B68,'life table -مفروضات و نرخ ها'!AF:AG,2,0))*(1+'ورود اطلاعات'!$D$22+'ورود اطلاعات'!$D$5),0)),0)</f>
        <v>0</v>
      </c>
      <c r="BL68" s="123">
        <f>IFERROR(IF($E$4+A68='ورود اطلاعات'!$B$8+محاسبات!$E$4,0,IF('ورود اطلاعات'!$B$9=0,IF('ورود اطلاعات'!$B$11="خیر",IF('ورود اطلاعات'!$D$20="دارد",IF('ورود اطلاعات'!$D$21="بیمه گذار",IF(AND(E68&lt;18,E68&gt;60),0,(((G68+AZ68+BA68+BB68+BC68+BD68+BE68+BF68+BG68+BH68+BP68+BQ68+BR68+BI68)/K68)*VLOOKUP(E68,'life table -مفروضات و نرخ ها'!AF:AG,2,0)*(1+'ورود اطلاعات'!$D$24+'ورود اطلاعات'!$D$23))),0),0),0),0)),0)</f>
        <v>0</v>
      </c>
      <c r="BM68" s="123">
        <f>IFERROR(IF($B$4+A68='ورود اطلاعات'!$B$8+$B$4,0,IF('ورود اطلاعات'!$B$9=0,IF('ورود اطلاعات'!$B$11="خیر",IF('ورود اطلاعات'!$D$20="دارد",IF('ورود اطلاعات'!$D$21="بیمه شده اصلی",IF(AND(B68&lt;18,B68&gt;60),0,(((G68+AZ68+BA68+BB68+BC68+BD68+BE68+BF68+BG68+BH68+BP68+BQ68+BR68+BI68)/K68)*VLOOKUP(B68,'life table -مفروضات و نرخ ها'!AF:AG,2,0)*(1+'ورود اطلاعات'!$D$22+'ورود اطلاعات'!$D$5))),0),0),0),0)),0)</f>
        <v>0</v>
      </c>
      <c r="BN68" s="123">
        <f>IFERROR(IF($E$4+A68='ورود اطلاعات'!$B$8+$E$4,0,IF('ورود اطلاعات'!$B$9=1,IF('ورود اطلاعات'!$B$11="خیر",IF('ورود اطلاعات'!$D$20="دارد",IF('ورود اطلاعات'!$D$21="بیمه گذار",IF(AND(E68&lt;18,E68&gt;60),0,((G68/K68)*VLOOKUP(E68,'life table -مفروضات و نرخ ها'!AF:AG,2,0)*(1+'ورود اطلاعات'!$D$24+'ورود اطلاعات'!$D$23))),0),0),0))),0)</f>
        <v>0</v>
      </c>
      <c r="BO68" s="123">
        <f>IFERROR(IF($B$4+A68='ورود اطلاعات'!$B$8+$B$4,0,IF('ورود اطلاعات'!$B$9=1,IF('ورود اطلاعات'!$B$11="خیر",IF('ورود اطلاعات'!$D$20="دارد",IF('ورود اطلاعات'!$D$21="بیمه شده اصلی",IF(AND(B68&lt;18,B68&gt;60),0,((G68/K68)*VLOOKUP(B68,'life table -مفروضات و نرخ ها'!AF:AG,2,0)*(1+'ورود اطلاعات'!$D$22+'ورود اطلاعات'!$D$5))),0),0),0),0)),0)</f>
        <v>0</v>
      </c>
      <c r="BP68" s="123">
        <f>IFERROR(IF('ورود اطلاعات'!$D$16=5,(VLOOKUP(محاسبات!B68,'life table -مفروضات و نرخ ها'!AC:AD,2,0)*محاسبات!AC68)/1000000,(VLOOKUP(محاسبات!B68,'life table -مفروضات و نرخ ها'!AC:AE,3,0)*محاسبات!AC68)/1000000)*(1+'ورود اطلاعات'!$D$5),0)</f>
        <v>0</v>
      </c>
      <c r="BQ68" s="123">
        <f>IFERROR(IF('ورود اطلاعات'!$F$16=5,(VLOOKUP(C68,'life table -مفروضات و نرخ ها'!AC:AD,2,0)*AD68)/1000000,(VLOOKUP(C68,'life table -مفروضات و نرخ ها'!AC:AE,3,0)*محاسبات!AD68)/1000000)*(1+'ورود اطلاعات'!$F$5),0)</f>
        <v>0</v>
      </c>
      <c r="BR68" s="123">
        <f>IFERROR(IF('ورود اطلاعات'!$H$16=5,(VLOOKUP(D68,'life table -مفروضات و نرخ ها'!AC:AD,2,0)*AE68)/1000000,(VLOOKUP(D68,'life table -مفروضات و نرخ ها'!AC:AE,3,0)*AE68)/1000000)*(1+'ورود اطلاعات'!$H$5),0)</f>
        <v>0</v>
      </c>
      <c r="BS68" s="123" t="b">
        <f>IF(A68&lt;&gt;"",IF('ورود اطلاعات'!$B$9=1,IF('ورود اطلاعات'!$B$11="بلی",IF(AND(18&lt;=B68,B68&lt;=60),AG68*(VLOOKUP('life table -مفروضات و نرخ ها'!$O$3+A67,'life table -مفروضات و نرخ ها'!$A$3:$D$103,4,0))*(1+'ورود اطلاعات'!$D$5),0),0),0))</f>
        <v>0</v>
      </c>
      <c r="BT68" s="123" t="b">
        <f>IFERROR(IF(A68&lt;&gt;"",IF('ورود اطلاعات'!$B$9=1,IF('ورود اطلاعات'!$B$11="خیر",IF('ورود اطلاعات'!$D$21="بیمه شده اصلی",(محاسبات!AF68*VLOOKUP(محاسبات!B68,'life table -مفروضات و نرخ ها'!A:D,4,0)*(1+'ورود اطلاعات'!$D$5)),IF('ورود اطلاعات'!$D$21="بیمه گذار",(محاسبات!AF68*VLOOKUP(محاسبات!E68,'life table -مفروضات و نرخ ها'!A:D,4,0)*(1+'ورود اطلاعات'!$D$23)),0))))),0)</f>
        <v>0</v>
      </c>
      <c r="BU68" s="123" t="b">
        <f>IFERROR(IF(A68&lt;&gt;"",IF('ورود اطلاعات'!$B$9=0,IF('ورود اطلاعات'!$B$11="خیر",IF('ورود اطلاعات'!$D$21="بیمه شده اصلی",(محاسبات!AH68*VLOOKUP(محاسبات!B68,'life table -مفروضات و نرخ ها'!A:D,4,0)*(1+'ورود اطلاعات'!$D$5)),IF('ورود اطلاعات'!$D$21="بیمه گذار",(محاسبات!AH68*VLOOKUP(محاسبات!E68,'life table -مفروضات و نرخ ها'!A:D,4,0)*(1+'ورود اطلاعات'!$D$23)),0))))),0)</f>
        <v>0</v>
      </c>
      <c r="BV68" s="123" t="b">
        <f>IF(A68&lt;&gt;"",IF('ورود اطلاعات'!$B$9=0,IF('ورود اطلاعات'!$B$11="بلی",IF(AND(18&lt;=B68,B68&lt;=60),AI68*(VLOOKUP('life table -مفروضات و نرخ ها'!$O$3+A67,'life table -مفروضات و نرخ ها'!$A$3:$D$103,4,0))*(1+'ورود اطلاعات'!$D$5),0),0),0))</f>
        <v>0</v>
      </c>
      <c r="BW68" s="123" t="str">
        <f>IFERROR(IF(A68&lt;&gt;"",'life table -مفروضات و نرخ ها'!$Q$11*BK68,""),0)</f>
        <v/>
      </c>
      <c r="BX68" s="123" t="str">
        <f>IFERROR(IF(A68&lt;&gt;"",'life table -مفروضات و نرخ ها'!$Q$11*(BO68+BN68),""),0)</f>
        <v/>
      </c>
      <c r="BY68" s="123">
        <f>IFERROR(IF(A68&lt;&gt;"",BJ68*'life table -مفروضات و نرخ ها'!$Q$11,0),"")</f>
        <v>0</v>
      </c>
      <c r="BZ68" s="123">
        <f>IFERROR(IF(A68&lt;&gt;"",(BM68+BL68)*'life table -مفروضات و نرخ ها'!$Q$11,0),0)</f>
        <v>0</v>
      </c>
      <c r="CA68" s="123">
        <f>IF(A68&lt;&gt;"",AZ68+BC68+BF68+BJ68+BK68+BL68+BM68+BN68+BO68+BP68+BS68+BT68+BU68+BV68+BW68+BX68+BY68+BZ68+'ورود اطلاعات'!$D$22*(محاسبات!T68*'life table -مفروضات و نرخ ها'!$Y$3+محاسبات!W68*'life table -مفروضات و نرخ ها'!$Z$3+محاسبات!Z68*'life table -مفروضات و نرخ ها'!$AA$3),0)</f>
        <v>0</v>
      </c>
      <c r="CB68" s="123">
        <f>IF(A68&lt;&gt;"",BA68+BD68+BG68+BQ68+'ورود اطلاعات'!$F$17*(محاسبات!U68*'life table -مفروضات و نرخ ها'!$Y$3+محاسبات!X68*'life table -مفروضات و نرخ ها'!$Z$3+محاسبات!AA68*'life table -مفروضات و نرخ ها'!$AA$3),0)</f>
        <v>0</v>
      </c>
      <c r="CC68" s="123" t="str">
        <f>IF(A68&lt;&gt;"",BB68+BE68+BH68+BR68+'ورود اطلاعات'!$H$17*(محاسبات!V68*'life table -مفروضات و نرخ ها'!$Y$3+محاسبات!Y68*'life table -مفروضات و نرخ ها'!$Z$3+محاسبات!AB68*'life table -مفروضات و نرخ ها'!$AA$3),"")</f>
        <v/>
      </c>
      <c r="CD68" s="123" t="str">
        <f>IF(B68&lt;&gt;"",'life table -مفروضات و نرخ ها'!$Q$8*(N68+P68+O68+AQ68+AR68+AS68+AT68+AW68+AX68+AY68+AZ68+BA68+BL68+BN68+BO68+BB68+BC68+BD68+BE68+BF68+BG68+BH68+BP68+BQ68+BR68+BJ68+BK68+BM68+BS68+BT68+BU68+BV68+BW68+BX68+BY68+BZ68+AU68),"")</f>
        <v/>
      </c>
      <c r="CE68" s="123" t="str">
        <f>IF(B68&lt;&gt;"",'life table -مفروضات و نرخ ها'!$Q$9*(N68+P68+O68+AQ68+AR68+AS68+AT68+AW68+AX68+AY68+AZ68+BA68+BL68+BN68+BO68+BB68+BC68+BD68+BE68+BF68+BG68+BH68+BP68+BQ68+BR68+BJ68+BK68+BM68+BS68+BT68+BU68+BV68+BW68+BX68+BY68+BZ68+AU68),"")</f>
        <v/>
      </c>
      <c r="CF68" s="123" t="str">
        <f>IF(A68&lt;&gt;"",(CF67*(1+L68)+(I68/'life table -مفروضات و نرخ ها'!$M$5)*L68*((1+L68)^(1/'life table -مفروضات و نرخ ها'!$M$5))/(((1+L68)^(1/'life table -مفروضات و نرخ ها'!$M$5))-1)),"")</f>
        <v/>
      </c>
      <c r="CG68" s="123" t="str">
        <f t="shared" si="24"/>
        <v/>
      </c>
      <c r="CH68" s="123" t="str">
        <f t="shared" si="23"/>
        <v/>
      </c>
      <c r="CI68" s="123" t="str">
        <f t="shared" si="12"/>
        <v/>
      </c>
      <c r="CJ68" s="123" t="str">
        <f t="shared" ref="CJ68:CJ85" si="30">IF(A68&lt;&gt;"",CH68+CF68,"")</f>
        <v/>
      </c>
      <c r="CK68" s="121">
        <f>'ورود اطلاعات'!$D$19*محاسبات!G67</f>
        <v>0</v>
      </c>
      <c r="CL68" s="126">
        <f t="shared" ref="CL68:CL85" si="31">AF68+AG68+AH68+AI68</f>
        <v>0</v>
      </c>
      <c r="CM68" s="123" t="str">
        <f>IF(A68&lt;&gt;"",(CM67*(1+$CO$1)+(I68/'life table -مفروضات و نرخ ها'!$M$5)*$CO$1*((1+$CO$1)^(1/'life table -مفروضات و نرخ ها'!$M$5))/(((1+$CO$1)^(1/'life table -مفروضات و نرخ ها'!$M$5))-1)),"")</f>
        <v/>
      </c>
      <c r="CN68" s="123" t="str">
        <f t="shared" si="9"/>
        <v/>
      </c>
    </row>
    <row r="69" spans="1:92" ht="19.5" x14ac:dyDescent="0.25">
      <c r="A69" s="95" t="str">
        <f t="shared" si="10"/>
        <v/>
      </c>
      <c r="B69" s="122" t="str">
        <f>IFERROR(IF(A68+$B$4&gt;81,"",IF($B$4+'life table -مفروضات و نرخ ها'!A68&lt;$B$4+'life table -مفروضات و نرخ ها'!$I$5,$B$4+'life table -مفروضات و نرخ ها'!A68,"")),"")</f>
        <v/>
      </c>
      <c r="C69" s="122" t="str">
        <f>IFERROR(IF(B69&lt;&gt;"",IF(A68+$C$4&gt;81,"",IF($C$4+'life table -مفروضات و نرخ ها'!A68&lt;$C$4+'life table -مفروضات و نرخ ها'!$I$5,$C$4+'life table -مفروضات و نرخ ها'!A68,"")),""),"")</f>
        <v/>
      </c>
      <c r="D69" s="122" t="str">
        <f>IFERROR(IF(B69&lt;&gt;"",IF(A68+$D$4&gt;81,"",IF($D$4+'life table -مفروضات و نرخ ها'!A68&lt;$D$4+'life table -مفروضات و نرخ ها'!$I$5,$D$4+'life table -مفروضات و نرخ ها'!A68,"")),""),"")</f>
        <v/>
      </c>
      <c r="E69" s="122" t="str">
        <f>IF(B69&lt;&gt;"",IF('life table -مفروضات و نرخ ها'!$K$4&lt;&gt; 0,IF($E$4+'life table -مفروضات و نرخ ها'!A68&lt;$E$4+'life table -مفروضات و نرخ ها'!$I$5,$E$4+'life table -مفروضات و نرخ ها'!A68,"")),"")</f>
        <v/>
      </c>
      <c r="G69" s="123">
        <f>IF(A69&lt;&gt;"",IF('life table -مفروضات و نرخ ها'!$I$7&lt;&gt; "يكجا",G68*(1+'life table -مفروضات و نرخ ها'!$I$4),0),0)</f>
        <v>0</v>
      </c>
      <c r="H69" s="123">
        <f>IFERROR(IF(A69&lt;&gt;"",IF('life table -مفروضات و نرخ ها'!$O$11=1,(G69/K69)-(CA69+CB69+CC69),(G69/K69)),0),0)</f>
        <v>0</v>
      </c>
      <c r="I69" s="123" t="str">
        <f t="shared" si="26"/>
        <v/>
      </c>
      <c r="J69" s="123" t="str">
        <f>IF(A69&lt;&gt;"",IF(A69=1,'life table -مفروضات و نرخ ها'!$M$6,0),"")</f>
        <v/>
      </c>
      <c r="K69" s="124">
        <v>1</v>
      </c>
      <c r="L69" s="124" t="str">
        <f t="shared" si="25"/>
        <v/>
      </c>
      <c r="M69" s="124">
        <f t="shared" ref="M69:M85" si="32">$CO$1</f>
        <v>0.28649999999999998</v>
      </c>
      <c r="N69" s="123">
        <f>IF(B69&lt;&gt;"",S69*(VLOOKUP('life table -مفروضات و نرخ ها'!$O$3+A68,'life table -مفروضات و نرخ ها'!$A$3:$D$103,4)*(1/(1+L69)^0.5)),0)</f>
        <v>0</v>
      </c>
      <c r="O69" s="123">
        <f>IFERROR(IF(C69&lt;&gt;"",R69*(VLOOKUP('life table -مفروضات و نرخ ها'!$S$3+A68,'life table -مفروضات و نرخ ها'!$A$3:$D$103,4)*(1/(1+L69)^0.5)),0),"")</f>
        <v>0</v>
      </c>
      <c r="P69" s="123">
        <f>IFERROR(IF(D69&lt;&gt;"",Q69*(VLOOKUP('life table -مفروضات و نرخ ها'!$S$4+A68,'life table -مفروضات و نرخ ها'!$A$3:$D$103,4)*(1/(1+L69)^0.5)),0),"")</f>
        <v>0</v>
      </c>
      <c r="Q69" s="123">
        <f>IF(D69&lt;&gt;"",IF((Q68*(1+'life table -مفروضات و نرخ ها'!$M$4))&gt;='life table -مفروضات و نرخ ها'!$I$10,'life table -مفروضات و نرخ ها'!$I$10,(Q68*(1+'life table -مفروضات و نرخ ها'!$M$4))),0)</f>
        <v>0</v>
      </c>
      <c r="R69" s="123">
        <f>IF(C69&lt;&gt;"",IF((R68*(1+'life table -مفروضات و نرخ ها'!$M$4))&gt;='life table -مفروضات و نرخ ها'!$I$10,'life table -مفروضات و نرخ ها'!$I$10,(R68*(1+'life table -مفروضات و نرخ ها'!$M$4))),0)</f>
        <v>0</v>
      </c>
      <c r="S69" s="123">
        <f>IF(A69&lt;&gt;"",IF((S68*(1+'life table -مفروضات و نرخ ها'!$M$4))&gt;='life table -مفروضات و نرخ ها'!$I$10,'life table -مفروضات و نرخ ها'!$I$10,(S68*(1+'life table -مفروضات و نرخ ها'!$M$4))),0)</f>
        <v>0</v>
      </c>
      <c r="T69" s="123">
        <f>IF(A69&lt;&gt;"",IF(S69*'ورود اطلاعات'!$D$7&lt;='life table -مفروضات و نرخ ها'!$M$10,S69*'ورود اطلاعات'!$D$7,'life table -مفروضات و نرخ ها'!$M$10),0)</f>
        <v>0</v>
      </c>
      <c r="U69" s="123">
        <f>IF(A69&lt;&gt;"",IF(R69*'ورود اطلاعات'!$F$7&lt;='life table -مفروضات و نرخ ها'!$M$10,R69*'ورود اطلاعات'!$F$7,'life table -مفروضات و نرخ ها'!$M$10),0)</f>
        <v>0</v>
      </c>
      <c r="V69" s="123">
        <f>IF(A69&lt;&gt;"",IF(Q69*'ورود اطلاعات'!$H$7&lt;='life table -مفروضات و نرخ ها'!$M$10,Q69*'ورود اطلاعات'!$H$7,'life table -مفروضات و نرخ ها'!$M$10),0)</f>
        <v>0</v>
      </c>
      <c r="W69" s="123" t="str">
        <f>IF(A69&lt;&gt;"",IF(W68*(1+'life table -مفروضات و نرخ ها'!$M$4)&lt;'life table -مفروضات و نرخ ها'!$I$11,W68*(1+'life table -مفروضات و نرخ ها'!$M$4),'life table -مفروضات و نرخ ها'!$I$11),"")</f>
        <v/>
      </c>
      <c r="X69" s="123">
        <f>IF(C69&lt;&gt;"",IF(X68*(1+'life table -مفروضات و نرخ ها'!$M$4)&lt;'life table -مفروضات و نرخ ها'!$I$11,X68*(1+'life table -مفروضات و نرخ ها'!$M$4),'life table -مفروضات و نرخ ها'!$I$11),0)</f>
        <v>0</v>
      </c>
      <c r="Y69" s="123">
        <f>IF(D69&lt;&gt;"",IF(Y68*(1+'life table -مفروضات و نرخ ها'!$M$4)&lt;'life table -مفروضات و نرخ ها'!$I$11,Y68*(1+'life table -مفروضات و نرخ ها'!$M$4),'life table -مفروضات و نرخ ها'!$I$11),0)</f>
        <v>0</v>
      </c>
      <c r="Z69" s="123">
        <f>IF(A69&lt;&gt;"",IF(Z68*(1+'life table -مفروضات و نرخ ها'!$M$4)&lt;'life table -مفروضات و نرخ ها'!$M$11,Z68*(1+'life table -مفروضات و نرخ ها'!$M$4),'life table -مفروضات و نرخ ها'!$M$11),0)</f>
        <v>0</v>
      </c>
      <c r="AA69" s="123">
        <f>IF(C69&lt;&gt;"",IF(AA68*(1+'life table -مفروضات و نرخ ها'!$M$4)&lt;'life table -مفروضات و نرخ ها'!$M$11,AA68*(1+'life table -مفروضات و نرخ ها'!$M$4),'life table -مفروضات و نرخ ها'!$M$11),0)</f>
        <v>0</v>
      </c>
      <c r="AB69" s="123">
        <f>IF(D69&lt;&gt;"",IF(AB68*(1+'life table -مفروضات و نرخ ها'!$M$4)&lt;'life table -مفروضات و نرخ ها'!$M$11,AB68*(1+'life table -مفروضات و نرخ ها'!$M$4),'life table -مفروضات و نرخ ها'!$M$11),0)</f>
        <v>0</v>
      </c>
      <c r="AC69" s="123">
        <f>IF(B69&gt;60,0,IF('ورود اطلاعات'!$D$14="ندارد",0,MIN(S69*'ورود اطلاعات'!$D$14,'life table -مفروضات و نرخ ها'!$O$10)))</f>
        <v>0</v>
      </c>
      <c r="AD69" s="123">
        <f>IF(C69&gt;60,0,IF('ورود اطلاعات'!$F$14="ندارد",0,MIN(R69*'ورود اطلاعات'!$F$14,'life table -مفروضات و نرخ ها'!$O$10)))</f>
        <v>0</v>
      </c>
      <c r="AE69" s="123">
        <f>IF(D69&gt;60,0,IF('ورود اطلاعات'!$H$14="ندارد",0,MIN(Q69*'ورود اطلاعات'!$H$14,'life table -مفروضات و نرخ ها'!$O$10)))</f>
        <v>0</v>
      </c>
      <c r="AF69" s="123">
        <f>IFERROR(IF(A69&lt;&gt;"",IF(AND('ورود اطلاعات'!$D$21="بیمه گذار",18&lt;=E69,E69&lt;=60),(AF68*AN68-AK68),IF(AND('ورود اطلاعات'!$D$21="بیمه شده اصلی",18&lt;=B69,B69&lt;=60),(AF68*AN68-AK68),0)),0),0)</f>
        <v>0</v>
      </c>
      <c r="AG69" s="123">
        <f t="shared" ref="AG69:AG85" si="33">IF(A69&lt;&gt;"",IF(AND(18&lt;=B69,B69&lt;=60),(AG68*AN68-AL68),0),0)</f>
        <v>0</v>
      </c>
      <c r="AH69" s="123">
        <f>IF(A69&lt;&gt;"",IF(AND('ورود اطلاعات'!$D$21="بیمه گذار",18&lt;=E69,E69&lt;=60),(AH68*AN68-AJ68),IF(AND('ورود اطلاعات'!$D$21="بیمه شده اصلی",18&lt;=B69,B69&lt;=60),(AH68*AN68-AJ68),0)),0)</f>
        <v>0</v>
      </c>
      <c r="AI69" s="123">
        <f t="shared" ref="AI69:AI85" si="34">IF(A69&lt;&gt;"",IF(AND(18&lt;=B69,B69&lt;=60),(AI68*AN68)-AM68,0),0)</f>
        <v>0</v>
      </c>
      <c r="AJ69" s="123">
        <f>IFERROR(IF(A69&lt;&gt;"",IF('life table -مفروضات و نرخ ها'!$O$6="دارد",IF('life table -مفروضات و نرخ ها'!$O$11=0,IF(AND('life table -مفروضات و نرخ ها'!$K$5="خیر",'ورود اطلاعات'!$D$21="بیمه گذار"),(G70+AZ70+BA70+BB70+BC70+BD70+BE70+BF70+BG70+BH70+BI70+BP70+BQ70+BR70),IF(AND('life table -مفروضات و نرخ ها'!$K$5="خیر",'ورود اطلاعات'!$D$21="بیمه شده اصلی"),(G70+CB70+CC70),0)),0),0),0),0)</f>
        <v>0</v>
      </c>
      <c r="AK69" s="123">
        <f>IF(A69&lt;&gt;"",IF('life table -مفروضات و نرخ ها'!$O$6="دارد",IF('ورود اطلاعات'!$B$9=1,IF('ورود اطلاعات'!$B$11="خیر",G70,0),0),0),0)</f>
        <v>0</v>
      </c>
      <c r="AL69" s="123">
        <f>IF(A69&lt;&gt;"",IF('life table -مفروضات و نرخ ها'!$O$6="دارد",IF('life table -مفروضات و نرخ ها'!$O$11=1,IF('life table -مفروضات و نرخ ها'!$K$5="بلی",G70,0),0),0),0)</f>
        <v>0</v>
      </c>
      <c r="AM69" s="123" t="str">
        <f>IFERROR(IF(A69&lt;&gt;"",IF('life table -مفروضات و نرخ ها'!$O$6="دارد",IF('life table -مفروضات و نرخ ها'!$O$11=0,IF('life table -مفروضات و نرخ ها'!$K$5="بلی",(G70+CB70+CC70),0),0),0),""),0)</f>
        <v/>
      </c>
      <c r="AN69" s="124" t="str">
        <f t="shared" si="27"/>
        <v/>
      </c>
      <c r="AO69" s="124" t="str">
        <f t="shared" si="28"/>
        <v/>
      </c>
      <c r="AP69" s="124" t="str">
        <f>IF(A69&lt;&gt;"",PRODUCT($AO$4:AO69),"")</f>
        <v/>
      </c>
      <c r="AQ69" s="123">
        <f>کارمزد!N69</f>
        <v>0</v>
      </c>
      <c r="AR69" s="123">
        <f>IF(A69&lt;6,('life table -مفروضات و نرخ ها'!$Q$4/5)*$S$4,0)</f>
        <v>0</v>
      </c>
      <c r="AS69" s="123" t="str">
        <f>IFERROR(IF(A69&lt;&gt;"",'life table -مفروضات و نرخ ها'!$Q$6*H69,""),"")</f>
        <v/>
      </c>
      <c r="AT69" s="123" t="str">
        <f>IF(A69&lt;&gt;"",'life table -مفروضات و نرخ ها'!$Q$7*H69,"")</f>
        <v/>
      </c>
      <c r="AU69" s="123">
        <f t="shared" si="29"/>
        <v>0</v>
      </c>
      <c r="AV69" s="125">
        <f>IF(A69&lt;&gt;"",(('life table -مفروضات و نرخ ها'!$M$5*(((AN69)^(1/'life table -مفروضات و نرخ ها'!$M$5))-1))/((1-AO69)*((AN69)^(1/'life table -مفروضات و نرخ ها'!$M$5)))-1),0)</f>
        <v>0</v>
      </c>
      <c r="AW69" s="123" t="str">
        <f>IF(A69&lt;&gt;"",N69*'life table -مفروضات و نرخ ها'!$O$4,"")</f>
        <v/>
      </c>
      <c r="AX69" s="123" t="str">
        <f>IF(A69&lt;&gt;"",O69*'life table -مفروضات و نرخ ها'!$U$3,"")</f>
        <v/>
      </c>
      <c r="AY69" s="123" t="str">
        <f>IF(A69&lt;&gt;"",P69*'life table -مفروضات و نرخ ها'!$U$4,"")</f>
        <v/>
      </c>
      <c r="AZ69" s="123" t="str">
        <f>IFERROR(IF(A69&lt;&gt;"",IF('life table -مفروضات و نرخ ها'!$O$8=1,('life table -مفروضات و نرخ ها'!$Y$3*T69),IF('life table -مفروضات و نرخ ها'!$O$8=2,('life table -مفروضات و نرخ ها'!$Y$4*T69),IF('life table -مفروضات و نرخ ها'!$O$8=3,('life table -مفروضات و نرخ ها'!$Y$5*T69),IF('life table -مفروضات و نرخ ها'!$O$8=4,('life table -مفروضات و نرخ ها'!$Y$6*T69),('life table -مفروضات و نرخ ها'!$Y$7*T69))))),""),"")</f>
        <v/>
      </c>
      <c r="BA69" s="123" t="str">
        <f>IFERROR(IF(A69&lt;&gt;"",IF('life table -مفروضات و نرخ ها'!$S$10=1,('life table -مفروضات و نرخ ها'!$Y$3*U69),IF('life table -مفروضات و نرخ ها'!$S$10=2,('life table -مفروضات و نرخ ها'!$Y$4*U69),IF('life table -مفروضات و نرخ ها'!$S$10=3,('life table -مفروضات و نرخ ها'!$Y$5*U69),IF('life table -مفروضات و نرخ ها'!$S$10=4,('life table -مفروضات و نرخ ها'!$Y$6*U69),('life table -مفروضات و نرخ ها'!$Y$7*U69))))),""),"")</f>
        <v/>
      </c>
      <c r="BB69" s="123" t="str">
        <f>IFERROR(IF(A69&lt;&gt;"",IF('life table -مفروضات و نرخ ها'!$S$11=1,('life table -مفروضات و نرخ ها'!$Y$3*V69),IF('life table -مفروضات و نرخ ها'!$S$11=2,('life table -مفروضات و نرخ ها'!$Y$4*V69),IF('life table -مفروضات و نرخ ها'!$S$11=3,('life table -مفروضات و نرخ ها'!$Y$5*V69),IF('life table -مفروضات و نرخ ها'!$S$11=4,('life table -مفروضات و نرخ ها'!$Y$6*V69),('life table -مفروضات و نرخ ها'!$Y$7*V69))))),""),"")</f>
        <v/>
      </c>
      <c r="BC69" s="123" t="str">
        <f>IFERROR(IF(A69&lt;&gt;"",IF('life table -مفروضات و نرخ ها'!$O$8=1,('life table -مفروضات و نرخ ها'!$Z$3*W69),IF('life table -مفروضات و نرخ ها'!$O$8=2,('life table -مفروضات و نرخ ها'!$Z$4*W69),IF('life table -مفروضات و نرخ ها'!$O$8=3,('life table -مفروضات و نرخ ها'!$Z$5*W69),IF('life table -مفروضات و نرخ ها'!$O$8=4,('life table -مفروضات و نرخ ها'!$Z$6*W69),('life table -مفروضات و نرخ ها'!$Z$7*W69))))),""),"")</f>
        <v/>
      </c>
      <c r="BD69" s="123" t="str">
        <f>IFERROR(IF(A69&lt;&gt;"",IF('life table -مفروضات و نرخ ها'!$S$10=1,('life table -مفروضات و نرخ ها'!$Z$3*X69),IF('life table -مفروضات و نرخ ها'!$S$10=2,('life table -مفروضات و نرخ ها'!$Z$4*X69),IF('life table -مفروضات و نرخ ها'!$S$10=3,('life table -مفروضات و نرخ ها'!$Z$5*X69),IF('life table -مفروضات و نرخ ها'!$S$10=4,('life table -مفروضات و نرخ ها'!$Z$6*X69),('life table -مفروضات و نرخ ها'!$Z$7*X69))))),""),"")</f>
        <v/>
      </c>
      <c r="BE69" s="123" t="str">
        <f>IFERROR(IF(A69&lt;&gt;"",IF('life table -مفروضات و نرخ ها'!$S$11=1,('life table -مفروضات و نرخ ها'!$Z$3*Y69),IF('life table -مفروضات و نرخ ها'!$S$11=2,('life table -مفروضات و نرخ ها'!$Z$4*Y69),IF('life table -مفروضات و نرخ ها'!$S$11=3,('life table -مفروضات و نرخ ها'!$Z$5*Y69),IF('life table -مفروضات و نرخ ها'!$S$11=4,('life table -مفروضات و نرخ ها'!$Z$6*Y69),('life table -مفروضات و نرخ ها'!$Z$7*Y69))))),""),"")</f>
        <v/>
      </c>
      <c r="BF69" s="123" t="str">
        <f>IFERROR(IF(A69&lt;&gt;"",IF('life table -مفروضات و نرخ ها'!$O$8=1,('life table -مفروضات و نرخ ها'!$AA$3*Z69),IF('life table -مفروضات و نرخ ها'!$O$8=2,('life table -مفروضات و نرخ ها'!$AA$4*Z69),IF('life table -مفروضات و نرخ ها'!$O$8=3,('life table -مفروضات و نرخ ها'!$AA$5*Z69),IF('life table -مفروضات و نرخ ها'!$O$8=4,('life table -مفروضات و نرخ ها'!$AA$6*Z69),('life table -مفروضات و نرخ ها'!$AA$7*Z69))))),""),"")</f>
        <v/>
      </c>
      <c r="BG69" s="123" t="str">
        <f>IFERROR(IF(A69&lt;&gt;"",IF('life table -مفروضات و نرخ ها'!$S$10=1,('life table -مفروضات و نرخ ها'!$AA$3*AA69),IF('life table -مفروضات و نرخ ها'!$S$10=2,('life table -مفروضات و نرخ ها'!$AA$4*AA69),IF('life table -مفروضات و نرخ ها'!$S$10=3,('life table -مفروضات و نرخ ها'!$AA$5*AA69),IF('life table -مفروضات و نرخ ها'!$S$10=4,('life table -مفروضات و نرخ ها'!$AA$6*AA69),('life table -مفروضات و نرخ ها'!$AA$7*AA69))))),""),"")</f>
        <v/>
      </c>
      <c r="BH69" s="123" t="str">
        <f>IFERROR(IF(B69&lt;&gt;"",IF('life table -مفروضات و نرخ ها'!$S$11=1,('life table -مفروضات و نرخ ها'!$AA$3*AB69),IF('life table -مفروضات و نرخ ها'!$S$11=2,('life table -مفروضات و نرخ ها'!$AA$4*AB69),IF('life table -مفروضات و نرخ ها'!$S$11=3,('life table -مفروضات و نرخ ها'!$AA$5*AB69),IF('life table -مفروضات و نرخ ها'!$S$11=4,('life table -مفروضات و نرخ ها'!$AA$6*AB69),('life table -مفروضات و نرخ ها'!$AA$7*AB69))))),""),"")</f>
        <v/>
      </c>
      <c r="BI69" s="123" t="str">
        <f>IF(A69&lt;&gt;"",(T69*'life table -مفروضات و نرخ ها'!$Y$3+W69*'life table -مفروضات و نرخ ها'!$Z$3+Z69*'life table -مفروضات و نرخ ها'!$AA$3)*'ورود اطلاعات'!$D$22+(U69*'life table -مفروضات و نرخ ها'!$Y$3+X69*'life table -مفروضات و نرخ ها'!$Z$3+AA69*'life table -مفروضات و نرخ ها'!$AA$3)*'ورود اطلاعات'!$F$17+(V69*'life table -مفروضات و نرخ ها'!$Y$3+Y69*'life table -مفروضات و نرخ ها'!$Z$3+AB69*'life table -مفروضات و نرخ ها'!$AA$3)*('ورود اطلاعات'!$H$17),"")</f>
        <v/>
      </c>
      <c r="BJ69" s="123">
        <f>IFERROR(IF($B$4+A69='ورود اطلاعات'!$B$8+محاسبات!$B$4,0,IF('ورود اطلاعات'!$B$11="بلی",IF(AND(B69&lt;18,B69&gt;60),0,IF(AND('ورود اطلاعات'!$D$20="دارد",'ورود اطلاعات'!$B$9=0),(G69+AZ69+BA69+BB69+BC69+BD69+BE69+BF69+BG69+BH69+BP69+BQ69+BR69+BI69)/K69)*VLOOKUP(B69,'life table -مفروضات و نرخ ها'!AF:AG,2,0))*(1+'ورود اطلاعات'!$D$22+'ورود اطلاعات'!$D$5),0)),0)</f>
        <v>0</v>
      </c>
      <c r="BK69" s="123">
        <f>IFERROR(IF($B$4+A69='ورود اطلاعات'!$B$8+محاسبات!$B$4,0,IF('ورود اطلاعات'!$B$11="بلی",IF(AND(B69&lt;18,B69&gt;60),0,IF(AND('ورود اطلاعات'!$D$20="دارد",'ورود اطلاعات'!$B$9=1),(G69)/K69)*VLOOKUP(B69,'life table -مفروضات و نرخ ها'!AF:AG,2,0))*(1+'ورود اطلاعات'!$D$22+'ورود اطلاعات'!$D$5),0)),0)</f>
        <v>0</v>
      </c>
      <c r="BL69" s="123">
        <f>IFERROR(IF($E$4+A69='ورود اطلاعات'!$B$8+محاسبات!$E$4,0,IF('ورود اطلاعات'!$B$9=0,IF('ورود اطلاعات'!$B$11="خیر",IF('ورود اطلاعات'!$D$20="دارد",IF('ورود اطلاعات'!$D$21="بیمه گذار",IF(AND(E69&lt;18,E69&gt;60),0,(((G69+AZ69+BA69+BB69+BC69+BD69+BE69+BF69+BG69+BH69+BP69+BQ69+BR69+BI69)/K69)*VLOOKUP(E69,'life table -مفروضات و نرخ ها'!AF:AG,2,0)*(1+'ورود اطلاعات'!$D$24+'ورود اطلاعات'!$D$23))),0),0),0),0)),0)</f>
        <v>0</v>
      </c>
      <c r="BM69" s="123">
        <f>IFERROR(IF($B$4+A69='ورود اطلاعات'!$B$8+$B$4,0,IF('ورود اطلاعات'!$B$9=0,IF('ورود اطلاعات'!$B$11="خیر",IF('ورود اطلاعات'!$D$20="دارد",IF('ورود اطلاعات'!$D$21="بیمه شده اصلی",IF(AND(B69&lt;18,B69&gt;60),0,(((G69+AZ69+BA69+BB69+BC69+BD69+BE69+BF69+BG69+BH69+BP69+BQ69+BR69+BI69)/K69)*VLOOKUP(B69,'life table -مفروضات و نرخ ها'!AF:AG,2,0)*(1+'ورود اطلاعات'!$D$22+'ورود اطلاعات'!$D$5))),0),0),0),0)),0)</f>
        <v>0</v>
      </c>
      <c r="BN69" s="123">
        <f>IFERROR(IF($E$4+A69='ورود اطلاعات'!$B$8+$E$4,0,IF('ورود اطلاعات'!$B$9=1,IF('ورود اطلاعات'!$B$11="خیر",IF('ورود اطلاعات'!$D$20="دارد",IF('ورود اطلاعات'!$D$21="بیمه گذار",IF(AND(E69&lt;18,E69&gt;60),0,((G69/K69)*VLOOKUP(E69,'life table -مفروضات و نرخ ها'!AF:AG,2,0)*(1+'ورود اطلاعات'!$D$24+'ورود اطلاعات'!$D$23))),0),0),0))),0)</f>
        <v>0</v>
      </c>
      <c r="BO69" s="123">
        <f>IFERROR(IF($B$4+A69='ورود اطلاعات'!$B$8+$B$4,0,IF('ورود اطلاعات'!$B$9=1,IF('ورود اطلاعات'!$B$11="خیر",IF('ورود اطلاعات'!$D$20="دارد",IF('ورود اطلاعات'!$D$21="بیمه شده اصلی",IF(AND(B69&lt;18,B69&gt;60),0,((G69/K69)*VLOOKUP(B69,'life table -مفروضات و نرخ ها'!AF:AG,2,0)*(1+'ورود اطلاعات'!$D$22+'ورود اطلاعات'!$D$5))),0),0),0),0)),0)</f>
        <v>0</v>
      </c>
      <c r="BP69" s="123">
        <f>IFERROR(IF('ورود اطلاعات'!$D$16=5,(VLOOKUP(محاسبات!B69,'life table -مفروضات و نرخ ها'!AC:AD,2,0)*محاسبات!AC69)/1000000,(VLOOKUP(محاسبات!B69,'life table -مفروضات و نرخ ها'!AC:AE,3,0)*محاسبات!AC69)/1000000)*(1+'ورود اطلاعات'!$D$5),0)</f>
        <v>0</v>
      </c>
      <c r="BQ69" s="123">
        <f>IFERROR(IF('ورود اطلاعات'!$F$16=5,(VLOOKUP(C69,'life table -مفروضات و نرخ ها'!AC:AD,2,0)*AD69)/1000000,(VLOOKUP(C69,'life table -مفروضات و نرخ ها'!AC:AE,3,0)*محاسبات!AD69)/1000000)*(1+'ورود اطلاعات'!$F$5),0)</f>
        <v>0</v>
      </c>
      <c r="BR69" s="123">
        <f>IFERROR(IF('ورود اطلاعات'!$H$16=5,(VLOOKUP(D69,'life table -مفروضات و نرخ ها'!AC:AD,2,0)*AE69)/1000000,(VLOOKUP(D69,'life table -مفروضات و نرخ ها'!AC:AE,3,0)*AE69)/1000000)*(1+'ورود اطلاعات'!$H$5),0)</f>
        <v>0</v>
      </c>
      <c r="BS69" s="123" t="b">
        <f>IF(A69&lt;&gt;"",IF('ورود اطلاعات'!$B$9=1,IF('ورود اطلاعات'!$B$11="بلی",IF(AND(18&lt;=B69,B69&lt;=60),AG69*(VLOOKUP('life table -مفروضات و نرخ ها'!$O$3+A68,'life table -مفروضات و نرخ ها'!$A$3:$D$103,4,0))*(1+'ورود اطلاعات'!$D$5),0),0),0))</f>
        <v>0</v>
      </c>
      <c r="BT69" s="123" t="b">
        <f>IFERROR(IF(A69&lt;&gt;"",IF('ورود اطلاعات'!$B$9=1,IF('ورود اطلاعات'!$B$11="خیر",IF('ورود اطلاعات'!$D$21="بیمه شده اصلی",(محاسبات!AF69*VLOOKUP(محاسبات!B69,'life table -مفروضات و نرخ ها'!A:D,4,0)*(1+'ورود اطلاعات'!$D$5)),IF('ورود اطلاعات'!$D$21="بیمه گذار",(محاسبات!AF69*VLOOKUP(محاسبات!E69,'life table -مفروضات و نرخ ها'!A:D,4,0)*(1+'ورود اطلاعات'!$D$23)),0))))),0)</f>
        <v>0</v>
      </c>
      <c r="BU69" s="123" t="b">
        <f>IFERROR(IF(A69&lt;&gt;"",IF('ورود اطلاعات'!$B$9=0,IF('ورود اطلاعات'!$B$11="خیر",IF('ورود اطلاعات'!$D$21="بیمه شده اصلی",(محاسبات!AH69*VLOOKUP(محاسبات!B69,'life table -مفروضات و نرخ ها'!A:D,4,0)*(1+'ورود اطلاعات'!$D$5)),IF('ورود اطلاعات'!$D$21="بیمه گذار",(محاسبات!AH69*VLOOKUP(محاسبات!E69,'life table -مفروضات و نرخ ها'!A:D,4,0)*(1+'ورود اطلاعات'!$D$23)),0))))),0)</f>
        <v>0</v>
      </c>
      <c r="BV69" s="123" t="b">
        <f>IF(A69&lt;&gt;"",IF('ورود اطلاعات'!$B$9=0,IF('ورود اطلاعات'!$B$11="بلی",IF(AND(18&lt;=B69,B69&lt;=60),AI69*(VLOOKUP('life table -مفروضات و نرخ ها'!$O$3+A68,'life table -مفروضات و نرخ ها'!$A$3:$D$103,4,0))*(1+'ورود اطلاعات'!$D$5),0),0),0))</f>
        <v>0</v>
      </c>
      <c r="BW69" s="123" t="str">
        <f>IFERROR(IF(A69&lt;&gt;"",'life table -مفروضات و نرخ ها'!$Q$11*BK69,""),0)</f>
        <v/>
      </c>
      <c r="BX69" s="123" t="str">
        <f>IFERROR(IF(A69&lt;&gt;"",'life table -مفروضات و نرخ ها'!$Q$11*(BO69+BN69),""),0)</f>
        <v/>
      </c>
      <c r="BY69" s="123">
        <f>IFERROR(IF(A69&lt;&gt;"",BJ69*'life table -مفروضات و نرخ ها'!$Q$11,0),"")</f>
        <v>0</v>
      </c>
      <c r="BZ69" s="123">
        <f>IFERROR(IF(A69&lt;&gt;"",(BM69+BL69)*'life table -مفروضات و نرخ ها'!$Q$11,0),0)</f>
        <v>0</v>
      </c>
      <c r="CA69" s="123">
        <f>IF(A69&lt;&gt;"",AZ69+BC69+BF69+BJ69+BK69+BL69+BM69+BN69+BO69+BP69+BS69+BT69+BU69+BV69+BW69+BX69+BY69+BZ69+'ورود اطلاعات'!$D$22*(محاسبات!T69*'life table -مفروضات و نرخ ها'!$Y$3+محاسبات!W69*'life table -مفروضات و نرخ ها'!$Z$3+محاسبات!Z69*'life table -مفروضات و نرخ ها'!$AA$3),0)</f>
        <v>0</v>
      </c>
      <c r="CB69" s="123">
        <f>IF(A69&lt;&gt;"",BA69+BD69+BG69+BQ69+'ورود اطلاعات'!$F$17*(محاسبات!U69*'life table -مفروضات و نرخ ها'!$Y$3+محاسبات!X69*'life table -مفروضات و نرخ ها'!$Z$3+محاسبات!AA69*'life table -مفروضات و نرخ ها'!$AA$3),0)</f>
        <v>0</v>
      </c>
      <c r="CC69" s="123" t="str">
        <f>IF(A69&lt;&gt;"",BB69+BE69+BH69+BR69+'ورود اطلاعات'!$H$17*(محاسبات!V69*'life table -مفروضات و نرخ ها'!$Y$3+محاسبات!Y69*'life table -مفروضات و نرخ ها'!$Z$3+محاسبات!AB69*'life table -مفروضات و نرخ ها'!$AA$3),"")</f>
        <v/>
      </c>
      <c r="CD69" s="123" t="str">
        <f>IF(B69&lt;&gt;"",'life table -مفروضات و نرخ ها'!$Q$8*(N69+P69+O69+AQ69+AR69+AS69+AT69+AW69+AX69+AY69+AZ69+BA69+BL69+BN69+BO69+BB69+BC69+BD69+BE69+BF69+BG69+BH69+BP69+BQ69+BR69+BJ69+BK69+BM69+BS69+BT69+BU69+BV69+BW69+BX69+BY69+BZ69+AU69),"")</f>
        <v/>
      </c>
      <c r="CE69" s="123" t="str">
        <f>IF(B69&lt;&gt;"",'life table -مفروضات و نرخ ها'!$Q$9*(N69+P69+O69+AQ69+AR69+AS69+AT69+AW69+AX69+AY69+AZ69+BA69+BL69+BN69+BO69+BB69+BC69+BD69+BE69+BF69+BG69+BH69+BP69+BQ69+BR69+BJ69+BK69+BM69+BS69+BT69+BU69+BV69+BW69+BX69+BY69+BZ69+AU69),"")</f>
        <v/>
      </c>
      <c r="CF69" s="123" t="str">
        <f>IF(A69&lt;&gt;"",(CF68*(1+L69)+(I69/'life table -مفروضات و نرخ ها'!$M$5)*L69*((1+L69)^(1/'life table -مفروضات و نرخ ها'!$M$5))/(((1+L69)^(1/'life table -مفروضات و نرخ ها'!$M$5))-1)),"")</f>
        <v/>
      </c>
      <c r="CG69" s="123" t="str">
        <f t="shared" si="24"/>
        <v/>
      </c>
      <c r="CH69" s="123" t="str">
        <f t="shared" si="23"/>
        <v/>
      </c>
      <c r="CI69" s="123" t="str">
        <f t="shared" si="12"/>
        <v/>
      </c>
      <c r="CJ69" s="123" t="str">
        <f t="shared" si="30"/>
        <v/>
      </c>
      <c r="CK69" s="121">
        <f>'ورود اطلاعات'!$D$19*محاسبات!G68</f>
        <v>0</v>
      </c>
      <c r="CL69" s="126">
        <f t="shared" si="31"/>
        <v>0</v>
      </c>
      <c r="CM69" s="123" t="str">
        <f>IF(A69&lt;&gt;"",(CM68*(1+$CO$1)+(I69/'life table -مفروضات و نرخ ها'!$M$5)*$CO$1*((1+$CO$1)^(1/'life table -مفروضات و نرخ ها'!$M$5))/(((1+$CO$1)^(1/'life table -مفروضات و نرخ ها'!$M$5))-1)),"")</f>
        <v/>
      </c>
      <c r="CN69" s="123" t="str">
        <f t="shared" ref="CN69:CN85" si="35">IF(A69&lt;&gt;"",CM69+CI69,"")</f>
        <v/>
      </c>
    </row>
    <row r="70" spans="1:92" ht="19.5" x14ac:dyDescent="0.25">
      <c r="A70" s="95" t="str">
        <f t="shared" ref="A70:A83" si="36">IFERROR(IF(B70&lt;&gt;"",1+A69,""),"")</f>
        <v/>
      </c>
      <c r="B70" s="122" t="str">
        <f>IFERROR(IF(A69+$B$4&gt;81,"",IF($B$4+'life table -مفروضات و نرخ ها'!A69&lt;$B$4+'life table -مفروضات و نرخ ها'!$I$5,$B$4+'life table -مفروضات و نرخ ها'!A69,"")),"")</f>
        <v/>
      </c>
      <c r="C70" s="122" t="str">
        <f>IFERROR(IF(B70&lt;&gt;"",IF(A69+$C$4&gt;81,"",IF($C$4+'life table -مفروضات و نرخ ها'!A69&lt;$C$4+'life table -مفروضات و نرخ ها'!$I$5,$C$4+'life table -مفروضات و نرخ ها'!A69,"")),""),"")</f>
        <v/>
      </c>
      <c r="D70" s="122" t="str">
        <f>IFERROR(IF(B70&lt;&gt;"",IF(A69+$D$4&gt;81,"",IF($D$4+'life table -مفروضات و نرخ ها'!A69&lt;$D$4+'life table -مفروضات و نرخ ها'!$I$5,$D$4+'life table -مفروضات و نرخ ها'!A69,"")),""),"")</f>
        <v/>
      </c>
      <c r="E70" s="122" t="str">
        <f>IF(B70&lt;&gt;"",IF('life table -مفروضات و نرخ ها'!$K$4&lt;&gt; 0,IF($E$4+'life table -مفروضات و نرخ ها'!A69&lt;$E$4+'life table -مفروضات و نرخ ها'!$I$5,$E$4+'life table -مفروضات و نرخ ها'!A69,"")),"")</f>
        <v/>
      </c>
      <c r="G70" s="123">
        <f>IF(A70&lt;&gt;"",IF('life table -مفروضات و نرخ ها'!$I$7&lt;&gt; "يكجا",G69*(1+'life table -مفروضات و نرخ ها'!$I$4),0),0)</f>
        <v>0</v>
      </c>
      <c r="H70" s="123">
        <f>IFERROR(IF(A70&lt;&gt;"",IF('life table -مفروضات و نرخ ها'!$O$11=1,(G70/K70)-(CA70+CB70+CC70),(G70/K70)),0),0)</f>
        <v>0</v>
      </c>
      <c r="I70" s="123" t="str">
        <f t="shared" si="26"/>
        <v/>
      </c>
      <c r="J70" s="123" t="str">
        <f>IF(A70&lt;&gt;"",IF(A70=1,'life table -مفروضات و نرخ ها'!$M$6,0),"")</f>
        <v/>
      </c>
      <c r="K70" s="124">
        <v>1</v>
      </c>
      <c r="L70" s="124" t="str">
        <f t="shared" si="25"/>
        <v/>
      </c>
      <c r="M70" s="124">
        <f t="shared" si="32"/>
        <v>0.28649999999999998</v>
      </c>
      <c r="N70" s="123">
        <f>IF(B70&lt;&gt;"",S70*(VLOOKUP('life table -مفروضات و نرخ ها'!$O$3+A69,'life table -مفروضات و نرخ ها'!$A$3:$D$103,4)*(1/(1+L70)^0.5)),0)</f>
        <v>0</v>
      </c>
      <c r="O70" s="123">
        <f>IFERROR(IF(C70&lt;&gt;"",R70*(VLOOKUP('life table -مفروضات و نرخ ها'!$S$3+A69,'life table -مفروضات و نرخ ها'!$A$3:$D$103,4)*(1/(1+L70)^0.5)),0),"")</f>
        <v>0</v>
      </c>
      <c r="P70" s="123">
        <f>IFERROR(IF(D70&lt;&gt;"",Q70*(VLOOKUP('life table -مفروضات و نرخ ها'!$S$4+A69,'life table -مفروضات و نرخ ها'!$A$3:$D$103,4)*(1/(1+L70)^0.5)),0),"")</f>
        <v>0</v>
      </c>
      <c r="Q70" s="123">
        <f>IF(D70&lt;&gt;"",IF((Q69*(1+'life table -مفروضات و نرخ ها'!$M$4))&gt;='life table -مفروضات و نرخ ها'!$I$10,'life table -مفروضات و نرخ ها'!$I$10,(Q69*(1+'life table -مفروضات و نرخ ها'!$M$4))),0)</f>
        <v>0</v>
      </c>
      <c r="R70" s="123">
        <f>IF(C70&lt;&gt;"",IF((R69*(1+'life table -مفروضات و نرخ ها'!$M$4))&gt;='life table -مفروضات و نرخ ها'!$I$10,'life table -مفروضات و نرخ ها'!$I$10,(R69*(1+'life table -مفروضات و نرخ ها'!$M$4))),0)</f>
        <v>0</v>
      </c>
      <c r="S70" s="123">
        <f>IF(A70&lt;&gt;"",IF((S69*(1+'life table -مفروضات و نرخ ها'!$M$4))&gt;='life table -مفروضات و نرخ ها'!$I$10,'life table -مفروضات و نرخ ها'!$I$10,(S69*(1+'life table -مفروضات و نرخ ها'!$M$4))),0)</f>
        <v>0</v>
      </c>
      <c r="T70" s="123">
        <f>IF(A70&lt;&gt;"",IF(S70*'ورود اطلاعات'!$D$7&lt;='life table -مفروضات و نرخ ها'!$M$10,S70*'ورود اطلاعات'!$D$7,'life table -مفروضات و نرخ ها'!$M$10),0)</f>
        <v>0</v>
      </c>
      <c r="U70" s="123">
        <f>IF(A70&lt;&gt;"",IF(R70*'ورود اطلاعات'!$F$7&lt;='life table -مفروضات و نرخ ها'!$M$10,R70*'ورود اطلاعات'!$F$7,'life table -مفروضات و نرخ ها'!$M$10),0)</f>
        <v>0</v>
      </c>
      <c r="V70" s="123">
        <f>IF(A70&lt;&gt;"",IF(Q70*'ورود اطلاعات'!$H$7&lt;='life table -مفروضات و نرخ ها'!$M$10,Q70*'ورود اطلاعات'!$H$7,'life table -مفروضات و نرخ ها'!$M$10),0)</f>
        <v>0</v>
      </c>
      <c r="W70" s="123" t="str">
        <f>IF(A70&lt;&gt;"",IF(W69*(1+'life table -مفروضات و نرخ ها'!$M$4)&lt;'life table -مفروضات و نرخ ها'!$I$11,W69*(1+'life table -مفروضات و نرخ ها'!$M$4),'life table -مفروضات و نرخ ها'!$I$11),"")</f>
        <v/>
      </c>
      <c r="X70" s="123">
        <f>IF(C70&lt;&gt;"",IF(X69*(1+'life table -مفروضات و نرخ ها'!$M$4)&lt;'life table -مفروضات و نرخ ها'!$I$11,X69*(1+'life table -مفروضات و نرخ ها'!$M$4),'life table -مفروضات و نرخ ها'!$I$11),0)</f>
        <v>0</v>
      </c>
      <c r="Y70" s="123">
        <f>IF(D70&lt;&gt;"",IF(Y69*(1+'life table -مفروضات و نرخ ها'!$M$4)&lt;'life table -مفروضات و نرخ ها'!$I$11,Y69*(1+'life table -مفروضات و نرخ ها'!$M$4),'life table -مفروضات و نرخ ها'!$I$11),0)</f>
        <v>0</v>
      </c>
      <c r="Z70" s="123">
        <f>IF(A70&lt;&gt;"",IF(Z69*(1+'life table -مفروضات و نرخ ها'!$M$4)&lt;'life table -مفروضات و نرخ ها'!$M$11,Z69*(1+'life table -مفروضات و نرخ ها'!$M$4),'life table -مفروضات و نرخ ها'!$M$11),0)</f>
        <v>0</v>
      </c>
      <c r="AA70" s="123">
        <f>IF(C70&lt;&gt;"",IF(AA69*(1+'life table -مفروضات و نرخ ها'!$M$4)&lt;'life table -مفروضات و نرخ ها'!$M$11,AA69*(1+'life table -مفروضات و نرخ ها'!$M$4),'life table -مفروضات و نرخ ها'!$M$11),0)</f>
        <v>0</v>
      </c>
      <c r="AB70" s="123">
        <f>IF(D70&lt;&gt;"",IF(AB69*(1+'life table -مفروضات و نرخ ها'!$M$4)&lt;'life table -مفروضات و نرخ ها'!$M$11,AB69*(1+'life table -مفروضات و نرخ ها'!$M$4),'life table -مفروضات و نرخ ها'!$M$11),0)</f>
        <v>0</v>
      </c>
      <c r="AC70" s="123">
        <f>IF(B70&gt;60,0,IF('ورود اطلاعات'!$D$14="ندارد",0,MIN(S70*'ورود اطلاعات'!$D$14,'life table -مفروضات و نرخ ها'!$O$10)))</f>
        <v>0</v>
      </c>
      <c r="AD70" s="123">
        <f>IF(C70&gt;60,0,IF('ورود اطلاعات'!$F$14="ندارد",0,MIN(R70*'ورود اطلاعات'!$F$14,'life table -مفروضات و نرخ ها'!$O$10)))</f>
        <v>0</v>
      </c>
      <c r="AE70" s="123">
        <f>IF(D70&gt;60,0,IF('ورود اطلاعات'!$H$14="ندارد",0,MIN(Q70*'ورود اطلاعات'!$H$14,'life table -مفروضات و نرخ ها'!$O$10)))</f>
        <v>0</v>
      </c>
      <c r="AF70" s="123">
        <f>IFERROR(IF(A70&lt;&gt;"",IF(AND('ورود اطلاعات'!$D$21="بیمه گذار",18&lt;=E70,E70&lt;=60),(AF69*AN69-AK69),IF(AND('ورود اطلاعات'!$D$21="بیمه شده اصلی",18&lt;=B70,B70&lt;=60),(AF69*AN69-AK69),0)),0),0)</f>
        <v>0</v>
      </c>
      <c r="AG70" s="123">
        <f t="shared" si="33"/>
        <v>0</v>
      </c>
      <c r="AH70" s="123">
        <f>IF(A70&lt;&gt;"",IF(AND('ورود اطلاعات'!$D$21="بیمه گذار",18&lt;=E70,E70&lt;=60),(AH69*AN69-AJ69),IF(AND('ورود اطلاعات'!$D$21="بیمه شده اصلی",18&lt;=B70,B70&lt;=60),(AH69*AN69-AJ69),0)),0)</f>
        <v>0</v>
      </c>
      <c r="AI70" s="123">
        <f t="shared" si="34"/>
        <v>0</v>
      </c>
      <c r="AJ70" s="123">
        <f>IFERROR(IF(A70&lt;&gt;"",IF('life table -مفروضات و نرخ ها'!$O$6="دارد",IF('life table -مفروضات و نرخ ها'!$O$11=0,IF(AND('life table -مفروضات و نرخ ها'!$K$5="خیر",'ورود اطلاعات'!$D$21="بیمه گذار"),(G71+AZ71+BA71+BB71+BC71+BD71+BE71+BF71+BG71+BH71+BI71+BP71+BQ71+BR71),IF(AND('life table -مفروضات و نرخ ها'!$K$5="خیر",'ورود اطلاعات'!$D$21="بیمه شده اصلی"),(G71+CB71+CC71),0)),0),0),0),0)</f>
        <v>0</v>
      </c>
      <c r="AK70" s="123">
        <f>IF(A70&lt;&gt;"",IF('life table -مفروضات و نرخ ها'!$O$6="دارد",IF('ورود اطلاعات'!$B$9=1,IF('ورود اطلاعات'!$B$11="خیر",G71,0),0),0),0)</f>
        <v>0</v>
      </c>
      <c r="AL70" s="123">
        <f>IF(A70&lt;&gt;"",IF('life table -مفروضات و نرخ ها'!$O$6="دارد",IF('life table -مفروضات و نرخ ها'!$O$11=1,IF('life table -مفروضات و نرخ ها'!$K$5="بلی",G71,0),0),0),0)</f>
        <v>0</v>
      </c>
      <c r="AM70" s="123" t="str">
        <f>IFERROR(IF(A70&lt;&gt;"",IF('life table -مفروضات و نرخ ها'!$O$6="دارد",IF('life table -مفروضات و نرخ ها'!$O$11=0,IF('life table -مفروضات و نرخ ها'!$K$5="بلی",(G71+CB71+CC71),0),0),0),""),0)</f>
        <v/>
      </c>
      <c r="AN70" s="124" t="str">
        <f t="shared" si="27"/>
        <v/>
      </c>
      <c r="AO70" s="124" t="str">
        <f t="shared" si="28"/>
        <v/>
      </c>
      <c r="AP70" s="124" t="str">
        <f>IF(A70&lt;&gt;"",PRODUCT($AO$4:AO70),"")</f>
        <v/>
      </c>
      <c r="AQ70" s="123">
        <f>کارمزد!N70</f>
        <v>0</v>
      </c>
      <c r="AR70" s="123">
        <f>IF(A70&lt;6,('life table -مفروضات و نرخ ها'!$Q$4/5)*$S$4,0)</f>
        <v>0</v>
      </c>
      <c r="AS70" s="123" t="str">
        <f>IFERROR(IF(A70&lt;&gt;"",'life table -مفروضات و نرخ ها'!$Q$6*H70,""),"")</f>
        <v/>
      </c>
      <c r="AT70" s="123" t="str">
        <f>IF(A70&lt;&gt;"",'life table -مفروضات و نرخ ها'!$Q$7*H70,"")</f>
        <v/>
      </c>
      <c r="AU70" s="123">
        <f t="shared" si="29"/>
        <v>0</v>
      </c>
      <c r="AV70" s="125">
        <f>IF(A70&lt;&gt;"",(('life table -مفروضات و نرخ ها'!$M$5*(((AN70)^(1/'life table -مفروضات و نرخ ها'!$M$5))-1))/((1-AO70)*((AN70)^(1/'life table -مفروضات و نرخ ها'!$M$5)))-1),0)</f>
        <v>0</v>
      </c>
      <c r="AW70" s="123" t="str">
        <f>IF(A70&lt;&gt;"",N70*'life table -مفروضات و نرخ ها'!$O$4,"")</f>
        <v/>
      </c>
      <c r="AX70" s="123" t="str">
        <f>IF(A70&lt;&gt;"",O70*'life table -مفروضات و نرخ ها'!$U$3,"")</f>
        <v/>
      </c>
      <c r="AY70" s="123" t="str">
        <f>IF(A70&lt;&gt;"",P70*'life table -مفروضات و نرخ ها'!$U$4,"")</f>
        <v/>
      </c>
      <c r="AZ70" s="123" t="str">
        <f>IFERROR(IF(A70&lt;&gt;"",IF('life table -مفروضات و نرخ ها'!$O$8=1,('life table -مفروضات و نرخ ها'!$Y$3*T70),IF('life table -مفروضات و نرخ ها'!$O$8=2,('life table -مفروضات و نرخ ها'!$Y$4*T70),IF('life table -مفروضات و نرخ ها'!$O$8=3,('life table -مفروضات و نرخ ها'!$Y$5*T70),IF('life table -مفروضات و نرخ ها'!$O$8=4,('life table -مفروضات و نرخ ها'!$Y$6*T70),('life table -مفروضات و نرخ ها'!$Y$7*T70))))),""),"")</f>
        <v/>
      </c>
      <c r="BA70" s="123" t="str">
        <f>IFERROR(IF(A70&lt;&gt;"",IF('life table -مفروضات و نرخ ها'!$S$10=1,('life table -مفروضات و نرخ ها'!$Y$3*U70),IF('life table -مفروضات و نرخ ها'!$S$10=2,('life table -مفروضات و نرخ ها'!$Y$4*U70),IF('life table -مفروضات و نرخ ها'!$S$10=3,('life table -مفروضات و نرخ ها'!$Y$5*U70),IF('life table -مفروضات و نرخ ها'!$S$10=4,('life table -مفروضات و نرخ ها'!$Y$6*U70),('life table -مفروضات و نرخ ها'!$Y$7*U70))))),""),"")</f>
        <v/>
      </c>
      <c r="BB70" s="123" t="str">
        <f>IFERROR(IF(A70&lt;&gt;"",IF('life table -مفروضات و نرخ ها'!$S$11=1,('life table -مفروضات و نرخ ها'!$Y$3*V70),IF('life table -مفروضات و نرخ ها'!$S$11=2,('life table -مفروضات و نرخ ها'!$Y$4*V70),IF('life table -مفروضات و نرخ ها'!$S$11=3,('life table -مفروضات و نرخ ها'!$Y$5*V70),IF('life table -مفروضات و نرخ ها'!$S$11=4,('life table -مفروضات و نرخ ها'!$Y$6*V70),('life table -مفروضات و نرخ ها'!$Y$7*V70))))),""),"")</f>
        <v/>
      </c>
      <c r="BC70" s="123" t="str">
        <f>IFERROR(IF(A70&lt;&gt;"",IF('life table -مفروضات و نرخ ها'!$O$8=1,('life table -مفروضات و نرخ ها'!$Z$3*W70),IF('life table -مفروضات و نرخ ها'!$O$8=2,('life table -مفروضات و نرخ ها'!$Z$4*W70),IF('life table -مفروضات و نرخ ها'!$O$8=3,('life table -مفروضات و نرخ ها'!$Z$5*W70),IF('life table -مفروضات و نرخ ها'!$O$8=4,('life table -مفروضات و نرخ ها'!$Z$6*W70),('life table -مفروضات و نرخ ها'!$Z$7*W70))))),""),"")</f>
        <v/>
      </c>
      <c r="BD70" s="123" t="str">
        <f>IFERROR(IF(A70&lt;&gt;"",IF('life table -مفروضات و نرخ ها'!$S$10=1,('life table -مفروضات و نرخ ها'!$Z$3*X70),IF('life table -مفروضات و نرخ ها'!$S$10=2,('life table -مفروضات و نرخ ها'!$Z$4*X70),IF('life table -مفروضات و نرخ ها'!$S$10=3,('life table -مفروضات و نرخ ها'!$Z$5*X70),IF('life table -مفروضات و نرخ ها'!$S$10=4,('life table -مفروضات و نرخ ها'!$Z$6*X70),('life table -مفروضات و نرخ ها'!$Z$7*X70))))),""),"")</f>
        <v/>
      </c>
      <c r="BE70" s="123" t="str">
        <f>IFERROR(IF(A70&lt;&gt;"",IF('life table -مفروضات و نرخ ها'!$S$11=1,('life table -مفروضات و نرخ ها'!$Z$3*Y70),IF('life table -مفروضات و نرخ ها'!$S$11=2,('life table -مفروضات و نرخ ها'!$Z$4*Y70),IF('life table -مفروضات و نرخ ها'!$S$11=3,('life table -مفروضات و نرخ ها'!$Z$5*Y70),IF('life table -مفروضات و نرخ ها'!$S$11=4,('life table -مفروضات و نرخ ها'!$Z$6*Y70),('life table -مفروضات و نرخ ها'!$Z$7*Y70))))),""),"")</f>
        <v/>
      </c>
      <c r="BF70" s="123" t="str">
        <f>IFERROR(IF(A70&lt;&gt;"",IF('life table -مفروضات و نرخ ها'!$O$8=1,('life table -مفروضات و نرخ ها'!$AA$3*Z70),IF('life table -مفروضات و نرخ ها'!$O$8=2,('life table -مفروضات و نرخ ها'!$AA$4*Z70),IF('life table -مفروضات و نرخ ها'!$O$8=3,('life table -مفروضات و نرخ ها'!$AA$5*Z70),IF('life table -مفروضات و نرخ ها'!$O$8=4,('life table -مفروضات و نرخ ها'!$AA$6*Z70),('life table -مفروضات و نرخ ها'!$AA$7*Z70))))),""),"")</f>
        <v/>
      </c>
      <c r="BG70" s="123" t="str">
        <f>IFERROR(IF(A70&lt;&gt;"",IF('life table -مفروضات و نرخ ها'!$S$10=1,('life table -مفروضات و نرخ ها'!$AA$3*AA70),IF('life table -مفروضات و نرخ ها'!$S$10=2,('life table -مفروضات و نرخ ها'!$AA$4*AA70),IF('life table -مفروضات و نرخ ها'!$S$10=3,('life table -مفروضات و نرخ ها'!$AA$5*AA70),IF('life table -مفروضات و نرخ ها'!$S$10=4,('life table -مفروضات و نرخ ها'!$AA$6*AA70),('life table -مفروضات و نرخ ها'!$AA$7*AA70))))),""),"")</f>
        <v/>
      </c>
      <c r="BH70" s="123" t="str">
        <f>IFERROR(IF(B70&lt;&gt;"",IF('life table -مفروضات و نرخ ها'!$S$11=1,('life table -مفروضات و نرخ ها'!$AA$3*AB70),IF('life table -مفروضات و نرخ ها'!$S$11=2,('life table -مفروضات و نرخ ها'!$AA$4*AB70),IF('life table -مفروضات و نرخ ها'!$S$11=3,('life table -مفروضات و نرخ ها'!$AA$5*AB70),IF('life table -مفروضات و نرخ ها'!$S$11=4,('life table -مفروضات و نرخ ها'!$AA$6*AB70),('life table -مفروضات و نرخ ها'!$AA$7*AB70))))),""),"")</f>
        <v/>
      </c>
      <c r="BI70" s="123" t="str">
        <f>IF(A70&lt;&gt;"",(T70*'life table -مفروضات و نرخ ها'!$Y$3+W70*'life table -مفروضات و نرخ ها'!$Z$3+Z70*'life table -مفروضات و نرخ ها'!$AA$3)*'ورود اطلاعات'!$D$22+(U70*'life table -مفروضات و نرخ ها'!$Y$3+X70*'life table -مفروضات و نرخ ها'!$Z$3+AA70*'life table -مفروضات و نرخ ها'!$AA$3)*'ورود اطلاعات'!$F$17+(V70*'life table -مفروضات و نرخ ها'!$Y$3+Y70*'life table -مفروضات و نرخ ها'!$Z$3+AB70*'life table -مفروضات و نرخ ها'!$AA$3)*('ورود اطلاعات'!$H$17),"")</f>
        <v/>
      </c>
      <c r="BJ70" s="123">
        <f>IFERROR(IF($B$4+A70='ورود اطلاعات'!$B$8+محاسبات!$B$4,0,IF('ورود اطلاعات'!$B$11="بلی",IF(AND(B70&lt;18,B70&gt;60),0,IF(AND('ورود اطلاعات'!$D$20="دارد",'ورود اطلاعات'!$B$9=0),(G70+AZ70+BA70+BB70+BC70+BD70+BE70+BF70+BG70+BH70+BP70+BQ70+BR70+BI70)/K70)*VLOOKUP(B70,'life table -مفروضات و نرخ ها'!AF:AG,2,0))*(1+'ورود اطلاعات'!$D$22+'ورود اطلاعات'!$D$5),0)),0)</f>
        <v>0</v>
      </c>
      <c r="BK70" s="123">
        <f>IFERROR(IF($B$4+A70='ورود اطلاعات'!$B$8+محاسبات!$B$4,0,IF('ورود اطلاعات'!$B$11="بلی",IF(AND(B70&lt;18,B70&gt;60),0,IF(AND('ورود اطلاعات'!$D$20="دارد",'ورود اطلاعات'!$B$9=1),(G70)/K70)*VLOOKUP(B70,'life table -مفروضات و نرخ ها'!AF:AG,2,0))*(1+'ورود اطلاعات'!$D$22+'ورود اطلاعات'!$D$5),0)),0)</f>
        <v>0</v>
      </c>
      <c r="BL70" s="123">
        <f>IFERROR(IF($E$4+A70='ورود اطلاعات'!$B$8+محاسبات!$E$4,0,IF('ورود اطلاعات'!$B$9=0,IF('ورود اطلاعات'!$B$11="خیر",IF('ورود اطلاعات'!$D$20="دارد",IF('ورود اطلاعات'!$D$21="بیمه گذار",IF(AND(E70&lt;18,E70&gt;60),0,(((G70+AZ70+BA70+BB70+BC70+BD70+BE70+BF70+BG70+BH70+BP70+BQ70+BR70+BI70)/K70)*VLOOKUP(E70,'life table -مفروضات و نرخ ها'!AF:AG,2,0)*(1+'ورود اطلاعات'!$D$24+'ورود اطلاعات'!$D$23))),0),0),0),0)),0)</f>
        <v>0</v>
      </c>
      <c r="BM70" s="123">
        <f>IFERROR(IF($B$4+A70='ورود اطلاعات'!$B$8+$B$4,0,IF('ورود اطلاعات'!$B$9=0,IF('ورود اطلاعات'!$B$11="خیر",IF('ورود اطلاعات'!$D$20="دارد",IF('ورود اطلاعات'!$D$21="بیمه شده اصلی",IF(AND(B70&lt;18,B70&gt;60),0,(((G70+AZ70+BA70+BB70+BC70+BD70+BE70+BF70+BG70+BH70+BP70+BQ70+BR70+BI70)/K70)*VLOOKUP(B70,'life table -مفروضات و نرخ ها'!AF:AG,2,0)*(1+'ورود اطلاعات'!$D$22+'ورود اطلاعات'!$D$5))),0),0),0),0)),0)</f>
        <v>0</v>
      </c>
      <c r="BN70" s="123">
        <f>IFERROR(IF($E$4+A70='ورود اطلاعات'!$B$8+$E$4,0,IF('ورود اطلاعات'!$B$9=1,IF('ورود اطلاعات'!$B$11="خیر",IF('ورود اطلاعات'!$D$20="دارد",IF('ورود اطلاعات'!$D$21="بیمه گذار",IF(AND(E70&lt;18,E70&gt;60),0,((G70/K70)*VLOOKUP(E70,'life table -مفروضات و نرخ ها'!AF:AG,2,0)*(1+'ورود اطلاعات'!$D$24+'ورود اطلاعات'!$D$23))),0),0),0))),0)</f>
        <v>0</v>
      </c>
      <c r="BO70" s="123">
        <f>IFERROR(IF($B$4+A70='ورود اطلاعات'!$B$8+$B$4,0,IF('ورود اطلاعات'!$B$9=1,IF('ورود اطلاعات'!$B$11="خیر",IF('ورود اطلاعات'!$D$20="دارد",IF('ورود اطلاعات'!$D$21="بیمه شده اصلی",IF(AND(B70&lt;18,B70&gt;60),0,((G70/K70)*VLOOKUP(B70,'life table -مفروضات و نرخ ها'!AF:AG,2,0)*(1+'ورود اطلاعات'!$D$22+'ورود اطلاعات'!$D$5))),0),0),0),0)),0)</f>
        <v>0</v>
      </c>
      <c r="BP70" s="123">
        <f>IFERROR(IF('ورود اطلاعات'!$D$16=5,(VLOOKUP(محاسبات!B70,'life table -مفروضات و نرخ ها'!AC:AD,2,0)*محاسبات!AC70)/1000000,(VLOOKUP(محاسبات!B70,'life table -مفروضات و نرخ ها'!AC:AE,3,0)*محاسبات!AC70)/1000000)*(1+'ورود اطلاعات'!$D$5),0)</f>
        <v>0</v>
      </c>
      <c r="BQ70" s="123">
        <f>IFERROR(IF('ورود اطلاعات'!$F$16=5,(VLOOKUP(C70,'life table -مفروضات و نرخ ها'!AC:AD,2,0)*AD70)/1000000,(VLOOKUP(C70,'life table -مفروضات و نرخ ها'!AC:AE,3,0)*محاسبات!AD70)/1000000)*(1+'ورود اطلاعات'!$F$5),0)</f>
        <v>0</v>
      </c>
      <c r="BR70" s="123">
        <f>IFERROR(IF('ورود اطلاعات'!$H$16=5,(VLOOKUP(D70,'life table -مفروضات و نرخ ها'!AC:AD,2,0)*AE70)/1000000,(VLOOKUP(D70,'life table -مفروضات و نرخ ها'!AC:AE,3,0)*AE70)/1000000)*(1+'ورود اطلاعات'!$H$5),0)</f>
        <v>0</v>
      </c>
      <c r="BS70" s="123" t="b">
        <f>IF(A70&lt;&gt;"",IF('ورود اطلاعات'!$B$9=1,IF('ورود اطلاعات'!$B$11="بلی",IF(AND(18&lt;=B70,B70&lt;=60),AG70*(VLOOKUP('life table -مفروضات و نرخ ها'!$O$3+A69,'life table -مفروضات و نرخ ها'!$A$3:$D$103,4,0))*(1+'ورود اطلاعات'!$D$5),0),0),0))</f>
        <v>0</v>
      </c>
      <c r="BT70" s="123" t="b">
        <f>IFERROR(IF(A70&lt;&gt;"",IF('ورود اطلاعات'!$B$9=1,IF('ورود اطلاعات'!$B$11="خیر",IF('ورود اطلاعات'!$D$21="بیمه شده اصلی",(محاسبات!AF70*VLOOKUP(محاسبات!B70,'life table -مفروضات و نرخ ها'!A:D,4,0)*(1+'ورود اطلاعات'!$D$5)),IF('ورود اطلاعات'!$D$21="بیمه گذار",(محاسبات!AF70*VLOOKUP(محاسبات!E70,'life table -مفروضات و نرخ ها'!A:D,4,0)*(1+'ورود اطلاعات'!$D$23)),0))))),0)</f>
        <v>0</v>
      </c>
      <c r="BU70" s="123" t="b">
        <f>IFERROR(IF(A70&lt;&gt;"",IF('ورود اطلاعات'!$B$9=0,IF('ورود اطلاعات'!$B$11="خیر",IF('ورود اطلاعات'!$D$21="بیمه شده اصلی",(محاسبات!AH70*VLOOKUP(محاسبات!B70,'life table -مفروضات و نرخ ها'!A:D,4,0)*(1+'ورود اطلاعات'!$D$5)),IF('ورود اطلاعات'!$D$21="بیمه گذار",(محاسبات!AH70*VLOOKUP(محاسبات!E70,'life table -مفروضات و نرخ ها'!A:D,4,0)*(1+'ورود اطلاعات'!$D$23)),0))))),0)</f>
        <v>0</v>
      </c>
      <c r="BV70" s="123" t="b">
        <f>IF(A70&lt;&gt;"",IF('ورود اطلاعات'!$B$9=0,IF('ورود اطلاعات'!$B$11="بلی",IF(AND(18&lt;=B70,B70&lt;=60),AI70*(VLOOKUP('life table -مفروضات و نرخ ها'!$O$3+A69,'life table -مفروضات و نرخ ها'!$A$3:$D$103,4,0))*(1+'ورود اطلاعات'!$D$5),0),0),0))</f>
        <v>0</v>
      </c>
      <c r="BW70" s="123" t="str">
        <f>IFERROR(IF(A70&lt;&gt;"",'life table -مفروضات و نرخ ها'!$Q$11*BK70,""),0)</f>
        <v/>
      </c>
      <c r="BX70" s="123" t="str">
        <f>IFERROR(IF(A70&lt;&gt;"",'life table -مفروضات و نرخ ها'!$Q$11*(BO70+BN70),""),0)</f>
        <v/>
      </c>
      <c r="BY70" s="123">
        <f>IFERROR(IF(A70&lt;&gt;"",BJ70*'life table -مفروضات و نرخ ها'!$Q$11,0),"")</f>
        <v>0</v>
      </c>
      <c r="BZ70" s="123">
        <f>IFERROR(IF(A70&lt;&gt;"",(BM70+BL70)*'life table -مفروضات و نرخ ها'!$Q$11,0),0)</f>
        <v>0</v>
      </c>
      <c r="CA70" s="123">
        <f>IF(A70&lt;&gt;"",AZ70+BC70+BF70+BJ70+BK70+BL70+BM70+BN70+BO70+BP70+BS70+BT70+BU70+BV70+BW70+BX70+BY70+BZ70+'ورود اطلاعات'!$D$22*(محاسبات!T70*'life table -مفروضات و نرخ ها'!$Y$3+محاسبات!W70*'life table -مفروضات و نرخ ها'!$Z$3+محاسبات!Z70*'life table -مفروضات و نرخ ها'!$AA$3),0)</f>
        <v>0</v>
      </c>
      <c r="CB70" s="123">
        <f>IF(A70&lt;&gt;"",BA70+BD70+BG70+BQ70+'ورود اطلاعات'!$F$17*(محاسبات!U70*'life table -مفروضات و نرخ ها'!$Y$3+محاسبات!X70*'life table -مفروضات و نرخ ها'!$Z$3+محاسبات!AA70*'life table -مفروضات و نرخ ها'!$AA$3),0)</f>
        <v>0</v>
      </c>
      <c r="CC70" s="123" t="str">
        <f>IF(A70&lt;&gt;"",BB70+BE70+BH70+BR70+'ورود اطلاعات'!$H$17*(محاسبات!V70*'life table -مفروضات و نرخ ها'!$Y$3+محاسبات!Y70*'life table -مفروضات و نرخ ها'!$Z$3+محاسبات!AB70*'life table -مفروضات و نرخ ها'!$AA$3),"")</f>
        <v/>
      </c>
      <c r="CD70" s="123" t="str">
        <f>IF(B70&lt;&gt;"",'life table -مفروضات و نرخ ها'!$Q$8*(N70+P70+O70+AQ70+AR70+AS70+AT70+AW70+AX70+AY70+AZ70+BA70+BL70+BN70+BO70+BB70+BC70+BD70+BE70+BF70+BG70+BH70+BP70+BQ70+BR70+BJ70+BK70+BM70+BS70+BT70+BU70+BV70+BW70+BX70+BY70+BZ70+AU70),"")</f>
        <v/>
      </c>
      <c r="CE70" s="123" t="str">
        <f>IF(B70&lt;&gt;"",'life table -مفروضات و نرخ ها'!$Q$9*(N70+P70+O70+AQ70+AR70+AS70+AT70+AW70+AX70+AY70+AZ70+BA70+BL70+BN70+BO70+BB70+BC70+BD70+BE70+BF70+BG70+BH70+BP70+BQ70+BR70+BJ70+BK70+BM70+BS70+BT70+BU70+BV70+BW70+BX70+BY70+BZ70+AU70),"")</f>
        <v/>
      </c>
      <c r="CF70" s="123" t="str">
        <f>IF(A70&lt;&gt;"",(CF69*(1+L70)+(I70/'life table -مفروضات و نرخ ها'!$M$5)*L70*((1+L70)^(1/'life table -مفروضات و نرخ ها'!$M$5))/(((1+L70)^(1/'life table -مفروضات و نرخ ها'!$M$5))-1)),"")</f>
        <v/>
      </c>
      <c r="CG70" s="123" t="str">
        <f t="shared" si="24"/>
        <v/>
      </c>
      <c r="CH70" s="123" t="str">
        <f t="shared" ref="CH70:CH85" si="37">IF(A70&lt;&gt;"",CH69*(1+L70),"")</f>
        <v/>
      </c>
      <c r="CI70" s="123" t="str">
        <f t="shared" ref="CI70:CI85" si="38">IF(B70&lt;&gt;"",CI69*(1+M70),"")</f>
        <v/>
      </c>
      <c r="CJ70" s="123" t="str">
        <f t="shared" si="30"/>
        <v/>
      </c>
      <c r="CK70" s="121">
        <f>'ورود اطلاعات'!$D$19*محاسبات!G69</f>
        <v>0</v>
      </c>
      <c r="CL70" s="126">
        <f t="shared" si="31"/>
        <v>0</v>
      </c>
      <c r="CM70" s="123" t="str">
        <f>IF(A70&lt;&gt;"",(CM69*(1+$CO$1)+(I70/'life table -مفروضات و نرخ ها'!$M$5)*$CO$1*((1+$CO$1)^(1/'life table -مفروضات و نرخ ها'!$M$5))/(((1+$CO$1)^(1/'life table -مفروضات و نرخ ها'!$M$5))-1)),"")</f>
        <v/>
      </c>
      <c r="CN70" s="123" t="str">
        <f t="shared" si="35"/>
        <v/>
      </c>
    </row>
    <row r="71" spans="1:92" ht="19.5" x14ac:dyDescent="0.25">
      <c r="A71" s="95" t="str">
        <f t="shared" si="36"/>
        <v/>
      </c>
      <c r="B71" s="122" t="str">
        <f>IFERROR(IF(A70+$B$4&gt;81,"",IF($B$4+'life table -مفروضات و نرخ ها'!A70&lt;$B$4+'life table -مفروضات و نرخ ها'!$I$5,$B$4+'life table -مفروضات و نرخ ها'!A70,"")),"")</f>
        <v/>
      </c>
      <c r="C71" s="122" t="str">
        <f>IFERROR(IF(B71&lt;&gt;"",IF(A70+$C$4&gt;81,"",IF($C$4+'life table -مفروضات و نرخ ها'!A70&lt;$C$4+'life table -مفروضات و نرخ ها'!$I$5,$C$4+'life table -مفروضات و نرخ ها'!A70,"")),""),"")</f>
        <v/>
      </c>
      <c r="D71" s="122" t="str">
        <f>IFERROR(IF(B71&lt;&gt;"",IF(A70+$D$4&gt;81,"",IF($D$4+'life table -مفروضات و نرخ ها'!A70&lt;$D$4+'life table -مفروضات و نرخ ها'!$I$5,$D$4+'life table -مفروضات و نرخ ها'!A70,"")),""),"")</f>
        <v/>
      </c>
      <c r="E71" s="122" t="str">
        <f>IF(B71&lt;&gt;"",IF('life table -مفروضات و نرخ ها'!$K$4&lt;&gt; 0,IF($E$4+'life table -مفروضات و نرخ ها'!A70&lt;$E$4+'life table -مفروضات و نرخ ها'!$I$5,$E$4+'life table -مفروضات و نرخ ها'!A70,"")),"")</f>
        <v/>
      </c>
      <c r="G71" s="123">
        <f>IF(A71&lt;&gt;"",IF('life table -مفروضات و نرخ ها'!$I$7&lt;&gt; "يكجا",G70*(1+'life table -مفروضات و نرخ ها'!$I$4),0),0)</f>
        <v>0</v>
      </c>
      <c r="H71" s="123">
        <f>IFERROR(IF(A71&lt;&gt;"",IF('life table -مفروضات و نرخ ها'!$O$11=1,(G71/K71)-(CA71+CB71+CC71),(G71/K71)),0),0)</f>
        <v>0</v>
      </c>
      <c r="I71" s="123" t="str">
        <f t="shared" si="26"/>
        <v/>
      </c>
      <c r="J71" s="123" t="str">
        <f>IF(A71&lt;&gt;"",IF(A71=1,'life table -مفروضات و نرخ ها'!$M$6,0),"")</f>
        <v/>
      </c>
      <c r="K71" s="124">
        <v>1</v>
      </c>
      <c r="L71" s="124" t="str">
        <f t="shared" si="25"/>
        <v/>
      </c>
      <c r="M71" s="124">
        <f t="shared" si="32"/>
        <v>0.28649999999999998</v>
      </c>
      <c r="N71" s="123">
        <f>IF(B71&lt;&gt;"",S71*(VLOOKUP('life table -مفروضات و نرخ ها'!$O$3+A70,'life table -مفروضات و نرخ ها'!$A$3:$D$103,4)*(1/(1+L71)^0.5)),0)</f>
        <v>0</v>
      </c>
      <c r="O71" s="123">
        <f>IFERROR(IF(C71&lt;&gt;"",R71*(VLOOKUP('life table -مفروضات و نرخ ها'!$S$3+A70,'life table -مفروضات و نرخ ها'!$A$3:$D$103,4)*(1/(1+L71)^0.5)),0),"")</f>
        <v>0</v>
      </c>
      <c r="P71" s="123">
        <f>IFERROR(IF(D71&lt;&gt;"",Q71*(VLOOKUP('life table -مفروضات و نرخ ها'!$S$4+A70,'life table -مفروضات و نرخ ها'!$A$3:$D$103,4)*(1/(1+L71)^0.5)),0),"")</f>
        <v>0</v>
      </c>
      <c r="Q71" s="123">
        <f>IF(D71&lt;&gt;"",IF((Q70*(1+'life table -مفروضات و نرخ ها'!$M$4))&gt;='life table -مفروضات و نرخ ها'!$I$10,'life table -مفروضات و نرخ ها'!$I$10,(Q70*(1+'life table -مفروضات و نرخ ها'!$M$4))),0)</f>
        <v>0</v>
      </c>
      <c r="R71" s="123">
        <f>IF(C71&lt;&gt;"",IF((R70*(1+'life table -مفروضات و نرخ ها'!$M$4))&gt;='life table -مفروضات و نرخ ها'!$I$10,'life table -مفروضات و نرخ ها'!$I$10,(R70*(1+'life table -مفروضات و نرخ ها'!$M$4))),0)</f>
        <v>0</v>
      </c>
      <c r="S71" s="123">
        <f>IF(A71&lt;&gt;"",IF((S70*(1+'life table -مفروضات و نرخ ها'!$M$4))&gt;='life table -مفروضات و نرخ ها'!$I$10,'life table -مفروضات و نرخ ها'!$I$10,(S70*(1+'life table -مفروضات و نرخ ها'!$M$4))),0)</f>
        <v>0</v>
      </c>
      <c r="T71" s="123">
        <f>IF(A71&lt;&gt;"",IF(S71*'ورود اطلاعات'!$D$7&lt;='life table -مفروضات و نرخ ها'!$M$10,S71*'ورود اطلاعات'!$D$7,'life table -مفروضات و نرخ ها'!$M$10),0)</f>
        <v>0</v>
      </c>
      <c r="U71" s="123">
        <f>IF(A71&lt;&gt;"",IF(R71*'ورود اطلاعات'!$F$7&lt;='life table -مفروضات و نرخ ها'!$M$10,R71*'ورود اطلاعات'!$F$7,'life table -مفروضات و نرخ ها'!$M$10),0)</f>
        <v>0</v>
      </c>
      <c r="V71" s="123">
        <f>IF(A71&lt;&gt;"",IF(Q71*'ورود اطلاعات'!$H$7&lt;='life table -مفروضات و نرخ ها'!$M$10,Q71*'ورود اطلاعات'!$H$7,'life table -مفروضات و نرخ ها'!$M$10),0)</f>
        <v>0</v>
      </c>
      <c r="W71" s="123" t="str">
        <f>IF(A71&lt;&gt;"",IF(W70*(1+'life table -مفروضات و نرخ ها'!$M$4)&lt;'life table -مفروضات و نرخ ها'!$I$11,W70*(1+'life table -مفروضات و نرخ ها'!$M$4),'life table -مفروضات و نرخ ها'!$I$11),"")</f>
        <v/>
      </c>
      <c r="X71" s="123">
        <f>IF(C71&lt;&gt;"",IF(X70*(1+'life table -مفروضات و نرخ ها'!$M$4)&lt;'life table -مفروضات و نرخ ها'!$I$11,X70*(1+'life table -مفروضات و نرخ ها'!$M$4),'life table -مفروضات و نرخ ها'!$I$11),0)</f>
        <v>0</v>
      </c>
      <c r="Y71" s="123">
        <f>IF(D71&lt;&gt;"",IF(Y70*(1+'life table -مفروضات و نرخ ها'!$M$4)&lt;'life table -مفروضات و نرخ ها'!$I$11,Y70*(1+'life table -مفروضات و نرخ ها'!$M$4),'life table -مفروضات و نرخ ها'!$I$11),0)</f>
        <v>0</v>
      </c>
      <c r="Z71" s="123">
        <f>IF(A71&lt;&gt;"",IF(Z70*(1+'life table -مفروضات و نرخ ها'!$M$4)&lt;'life table -مفروضات و نرخ ها'!$M$11,Z70*(1+'life table -مفروضات و نرخ ها'!$M$4),'life table -مفروضات و نرخ ها'!$M$11),0)</f>
        <v>0</v>
      </c>
      <c r="AA71" s="123">
        <f>IF(C71&lt;&gt;"",IF(AA70*(1+'life table -مفروضات و نرخ ها'!$M$4)&lt;'life table -مفروضات و نرخ ها'!$M$11,AA70*(1+'life table -مفروضات و نرخ ها'!$M$4),'life table -مفروضات و نرخ ها'!$M$11),0)</f>
        <v>0</v>
      </c>
      <c r="AB71" s="123">
        <f>IF(D71&lt;&gt;"",IF(AB70*(1+'life table -مفروضات و نرخ ها'!$M$4)&lt;'life table -مفروضات و نرخ ها'!$M$11,AB70*(1+'life table -مفروضات و نرخ ها'!$M$4),'life table -مفروضات و نرخ ها'!$M$11),0)</f>
        <v>0</v>
      </c>
      <c r="AC71" s="123">
        <f>IF(B71&gt;60,0,IF('ورود اطلاعات'!$D$14="ندارد",0,MIN(S71*'ورود اطلاعات'!$D$14,'life table -مفروضات و نرخ ها'!$O$10)))</f>
        <v>0</v>
      </c>
      <c r="AD71" s="123">
        <f>IF(C71&gt;60,0,IF('ورود اطلاعات'!$F$14="ندارد",0,MIN(R71*'ورود اطلاعات'!$F$14,'life table -مفروضات و نرخ ها'!$O$10)))</f>
        <v>0</v>
      </c>
      <c r="AE71" s="123">
        <f>IF(D71&gt;60,0,IF('ورود اطلاعات'!$H$14="ندارد",0,MIN(Q71*'ورود اطلاعات'!$H$14,'life table -مفروضات و نرخ ها'!$O$10)))</f>
        <v>0</v>
      </c>
      <c r="AF71" s="123">
        <f>IFERROR(IF(A71&lt;&gt;"",IF(AND('ورود اطلاعات'!$D$21="بیمه گذار",18&lt;=E71,E71&lt;=60),(AF70*AN70-AK70),IF(AND('ورود اطلاعات'!$D$21="بیمه شده اصلی",18&lt;=B71,B71&lt;=60),(AF70*AN70-AK70),0)),0),0)</f>
        <v>0</v>
      </c>
      <c r="AG71" s="123">
        <f t="shared" si="33"/>
        <v>0</v>
      </c>
      <c r="AH71" s="123">
        <f>IF(A71&lt;&gt;"",IF(AND('ورود اطلاعات'!$D$21="بیمه گذار",18&lt;=E71,E71&lt;=60),(AH70*AN70-AJ70),IF(AND('ورود اطلاعات'!$D$21="بیمه شده اصلی",18&lt;=B71,B71&lt;=60),(AH70*AN70-AJ70),0)),0)</f>
        <v>0</v>
      </c>
      <c r="AI71" s="123">
        <f t="shared" si="34"/>
        <v>0</v>
      </c>
      <c r="AJ71" s="123">
        <f>IFERROR(IF(A71&lt;&gt;"",IF('life table -مفروضات و نرخ ها'!$O$6="دارد",IF('life table -مفروضات و نرخ ها'!$O$11=0,IF(AND('life table -مفروضات و نرخ ها'!$K$5="خیر",'ورود اطلاعات'!$D$21="بیمه گذار"),(G72+AZ72+BA72+BB72+BC72+BD72+BE72+BF72+BG72+BH72+BI72+BP72+BQ72+BR72),IF(AND('life table -مفروضات و نرخ ها'!$K$5="خیر",'ورود اطلاعات'!$D$21="بیمه شده اصلی"),(G72+CB72+CC72),0)),0),0),0),0)</f>
        <v>0</v>
      </c>
      <c r="AK71" s="123">
        <f>IF(A71&lt;&gt;"",IF('life table -مفروضات و نرخ ها'!$O$6="دارد",IF('ورود اطلاعات'!$B$9=1,IF('ورود اطلاعات'!$B$11="خیر",G72,0),0),0),0)</f>
        <v>0</v>
      </c>
      <c r="AL71" s="123">
        <f>IF(A71&lt;&gt;"",IF('life table -مفروضات و نرخ ها'!$O$6="دارد",IF('life table -مفروضات و نرخ ها'!$O$11=1,IF('life table -مفروضات و نرخ ها'!$K$5="بلی",G72,0),0),0),0)</f>
        <v>0</v>
      </c>
      <c r="AM71" s="123" t="str">
        <f>IFERROR(IF(A71&lt;&gt;"",IF('life table -مفروضات و نرخ ها'!$O$6="دارد",IF('life table -مفروضات و نرخ ها'!$O$11=0,IF('life table -مفروضات و نرخ ها'!$K$5="بلی",(G72+CB72+CC72),0),0),0),""),0)</f>
        <v/>
      </c>
      <c r="AN71" s="124" t="str">
        <f t="shared" si="27"/>
        <v/>
      </c>
      <c r="AO71" s="124" t="str">
        <f t="shared" si="28"/>
        <v/>
      </c>
      <c r="AP71" s="124" t="str">
        <f>IF(A71&lt;&gt;"",PRODUCT($AO$4:AO71),"")</f>
        <v/>
      </c>
      <c r="AQ71" s="123">
        <f>کارمزد!N71</f>
        <v>0</v>
      </c>
      <c r="AR71" s="123">
        <f>IF(A71&lt;6,('life table -مفروضات و نرخ ها'!$Q$4/5)*$S$4,0)</f>
        <v>0</v>
      </c>
      <c r="AS71" s="123" t="str">
        <f>IFERROR(IF(A71&lt;&gt;"",'life table -مفروضات و نرخ ها'!$Q$6*H71,""),"")</f>
        <v/>
      </c>
      <c r="AT71" s="123" t="str">
        <f>IF(A71&lt;&gt;"",'life table -مفروضات و نرخ ها'!$Q$7*H71,"")</f>
        <v/>
      </c>
      <c r="AU71" s="123">
        <f t="shared" si="29"/>
        <v>0</v>
      </c>
      <c r="AV71" s="125">
        <f>IF(A71&lt;&gt;"",(('life table -مفروضات و نرخ ها'!$M$5*(((AN71)^(1/'life table -مفروضات و نرخ ها'!$M$5))-1))/((1-AO71)*((AN71)^(1/'life table -مفروضات و نرخ ها'!$M$5)))-1),0)</f>
        <v>0</v>
      </c>
      <c r="AW71" s="123" t="str">
        <f>IF(A71&lt;&gt;"",N71*'life table -مفروضات و نرخ ها'!$O$4,"")</f>
        <v/>
      </c>
      <c r="AX71" s="123" t="str">
        <f>IF(A71&lt;&gt;"",O71*'life table -مفروضات و نرخ ها'!$U$3,"")</f>
        <v/>
      </c>
      <c r="AY71" s="123" t="str">
        <f>IF(A71&lt;&gt;"",P71*'life table -مفروضات و نرخ ها'!$U$4,"")</f>
        <v/>
      </c>
      <c r="AZ71" s="123" t="str">
        <f>IFERROR(IF(A71&lt;&gt;"",IF('life table -مفروضات و نرخ ها'!$O$8=1,('life table -مفروضات و نرخ ها'!$Y$3*T71),IF('life table -مفروضات و نرخ ها'!$O$8=2,('life table -مفروضات و نرخ ها'!$Y$4*T71),IF('life table -مفروضات و نرخ ها'!$O$8=3,('life table -مفروضات و نرخ ها'!$Y$5*T71),IF('life table -مفروضات و نرخ ها'!$O$8=4,('life table -مفروضات و نرخ ها'!$Y$6*T71),('life table -مفروضات و نرخ ها'!$Y$7*T71))))),""),"")</f>
        <v/>
      </c>
      <c r="BA71" s="123" t="str">
        <f>IFERROR(IF(A71&lt;&gt;"",IF('life table -مفروضات و نرخ ها'!$S$10=1,('life table -مفروضات و نرخ ها'!$Y$3*U71),IF('life table -مفروضات و نرخ ها'!$S$10=2,('life table -مفروضات و نرخ ها'!$Y$4*U71),IF('life table -مفروضات و نرخ ها'!$S$10=3,('life table -مفروضات و نرخ ها'!$Y$5*U71),IF('life table -مفروضات و نرخ ها'!$S$10=4,('life table -مفروضات و نرخ ها'!$Y$6*U71),('life table -مفروضات و نرخ ها'!$Y$7*U71))))),""),"")</f>
        <v/>
      </c>
      <c r="BB71" s="123" t="str">
        <f>IFERROR(IF(A71&lt;&gt;"",IF('life table -مفروضات و نرخ ها'!$S$11=1,('life table -مفروضات و نرخ ها'!$Y$3*V71),IF('life table -مفروضات و نرخ ها'!$S$11=2,('life table -مفروضات و نرخ ها'!$Y$4*V71),IF('life table -مفروضات و نرخ ها'!$S$11=3,('life table -مفروضات و نرخ ها'!$Y$5*V71),IF('life table -مفروضات و نرخ ها'!$S$11=4,('life table -مفروضات و نرخ ها'!$Y$6*V71),('life table -مفروضات و نرخ ها'!$Y$7*V71))))),""),"")</f>
        <v/>
      </c>
      <c r="BC71" s="123" t="str">
        <f>IFERROR(IF(A71&lt;&gt;"",IF('life table -مفروضات و نرخ ها'!$O$8=1,('life table -مفروضات و نرخ ها'!$Z$3*W71),IF('life table -مفروضات و نرخ ها'!$O$8=2,('life table -مفروضات و نرخ ها'!$Z$4*W71),IF('life table -مفروضات و نرخ ها'!$O$8=3,('life table -مفروضات و نرخ ها'!$Z$5*W71),IF('life table -مفروضات و نرخ ها'!$O$8=4,('life table -مفروضات و نرخ ها'!$Z$6*W71),('life table -مفروضات و نرخ ها'!$Z$7*W71))))),""),"")</f>
        <v/>
      </c>
      <c r="BD71" s="123" t="str">
        <f>IFERROR(IF(A71&lt;&gt;"",IF('life table -مفروضات و نرخ ها'!$S$10=1,('life table -مفروضات و نرخ ها'!$Z$3*X71),IF('life table -مفروضات و نرخ ها'!$S$10=2,('life table -مفروضات و نرخ ها'!$Z$4*X71),IF('life table -مفروضات و نرخ ها'!$S$10=3,('life table -مفروضات و نرخ ها'!$Z$5*X71),IF('life table -مفروضات و نرخ ها'!$S$10=4,('life table -مفروضات و نرخ ها'!$Z$6*X71),('life table -مفروضات و نرخ ها'!$Z$7*X71))))),""),"")</f>
        <v/>
      </c>
      <c r="BE71" s="123" t="str">
        <f>IFERROR(IF(A71&lt;&gt;"",IF('life table -مفروضات و نرخ ها'!$S$11=1,('life table -مفروضات و نرخ ها'!$Z$3*Y71),IF('life table -مفروضات و نرخ ها'!$S$11=2,('life table -مفروضات و نرخ ها'!$Z$4*Y71),IF('life table -مفروضات و نرخ ها'!$S$11=3,('life table -مفروضات و نرخ ها'!$Z$5*Y71),IF('life table -مفروضات و نرخ ها'!$S$11=4,('life table -مفروضات و نرخ ها'!$Z$6*Y71),('life table -مفروضات و نرخ ها'!$Z$7*Y71))))),""),"")</f>
        <v/>
      </c>
      <c r="BF71" s="123" t="str">
        <f>IFERROR(IF(A71&lt;&gt;"",IF('life table -مفروضات و نرخ ها'!$O$8=1,('life table -مفروضات و نرخ ها'!$AA$3*Z71),IF('life table -مفروضات و نرخ ها'!$O$8=2,('life table -مفروضات و نرخ ها'!$AA$4*Z71),IF('life table -مفروضات و نرخ ها'!$O$8=3,('life table -مفروضات و نرخ ها'!$AA$5*Z71),IF('life table -مفروضات و نرخ ها'!$O$8=4,('life table -مفروضات و نرخ ها'!$AA$6*Z71),('life table -مفروضات و نرخ ها'!$AA$7*Z71))))),""),"")</f>
        <v/>
      </c>
      <c r="BG71" s="123" t="str">
        <f>IFERROR(IF(A71&lt;&gt;"",IF('life table -مفروضات و نرخ ها'!$S$10=1,('life table -مفروضات و نرخ ها'!$AA$3*AA71),IF('life table -مفروضات و نرخ ها'!$S$10=2,('life table -مفروضات و نرخ ها'!$AA$4*AA71),IF('life table -مفروضات و نرخ ها'!$S$10=3,('life table -مفروضات و نرخ ها'!$AA$5*AA71),IF('life table -مفروضات و نرخ ها'!$S$10=4,('life table -مفروضات و نرخ ها'!$AA$6*AA71),('life table -مفروضات و نرخ ها'!$AA$7*AA71))))),""),"")</f>
        <v/>
      </c>
      <c r="BH71" s="123" t="str">
        <f>IFERROR(IF(B71&lt;&gt;"",IF('life table -مفروضات و نرخ ها'!$S$11=1,('life table -مفروضات و نرخ ها'!$AA$3*AB71),IF('life table -مفروضات و نرخ ها'!$S$11=2,('life table -مفروضات و نرخ ها'!$AA$4*AB71),IF('life table -مفروضات و نرخ ها'!$S$11=3,('life table -مفروضات و نرخ ها'!$AA$5*AB71),IF('life table -مفروضات و نرخ ها'!$S$11=4,('life table -مفروضات و نرخ ها'!$AA$6*AB71),('life table -مفروضات و نرخ ها'!$AA$7*AB71))))),""),"")</f>
        <v/>
      </c>
      <c r="BI71" s="123" t="str">
        <f>IF(A71&lt;&gt;"",(T71*'life table -مفروضات و نرخ ها'!$Y$3+W71*'life table -مفروضات و نرخ ها'!$Z$3+Z71*'life table -مفروضات و نرخ ها'!$AA$3)*'ورود اطلاعات'!$D$22+(U71*'life table -مفروضات و نرخ ها'!$Y$3+X71*'life table -مفروضات و نرخ ها'!$Z$3+AA71*'life table -مفروضات و نرخ ها'!$AA$3)*'ورود اطلاعات'!$F$17+(V71*'life table -مفروضات و نرخ ها'!$Y$3+Y71*'life table -مفروضات و نرخ ها'!$Z$3+AB71*'life table -مفروضات و نرخ ها'!$AA$3)*('ورود اطلاعات'!$H$17),"")</f>
        <v/>
      </c>
      <c r="BJ71" s="123">
        <f>IFERROR(IF($B$4+A71='ورود اطلاعات'!$B$8+محاسبات!$B$4,0,IF('ورود اطلاعات'!$B$11="بلی",IF(AND(B71&lt;18,B71&gt;60),0,IF(AND('ورود اطلاعات'!$D$20="دارد",'ورود اطلاعات'!$B$9=0),(G71+AZ71+BA71+BB71+BC71+BD71+BE71+BF71+BG71+BH71+BP71+BQ71+BR71+BI71)/K71)*VLOOKUP(B71,'life table -مفروضات و نرخ ها'!AF:AG,2,0))*(1+'ورود اطلاعات'!$D$22+'ورود اطلاعات'!$D$5),0)),0)</f>
        <v>0</v>
      </c>
      <c r="BK71" s="123">
        <f>IFERROR(IF($B$4+A71='ورود اطلاعات'!$B$8+محاسبات!$B$4,0,IF('ورود اطلاعات'!$B$11="بلی",IF(AND(B71&lt;18,B71&gt;60),0,IF(AND('ورود اطلاعات'!$D$20="دارد",'ورود اطلاعات'!$B$9=1),(G71)/K71)*VLOOKUP(B71,'life table -مفروضات و نرخ ها'!AF:AG,2,0))*(1+'ورود اطلاعات'!$D$22+'ورود اطلاعات'!$D$5),0)),0)</f>
        <v>0</v>
      </c>
      <c r="BL71" s="123">
        <f>IFERROR(IF($E$4+A71='ورود اطلاعات'!$B$8+محاسبات!$E$4,0,IF('ورود اطلاعات'!$B$9=0,IF('ورود اطلاعات'!$B$11="خیر",IF('ورود اطلاعات'!$D$20="دارد",IF('ورود اطلاعات'!$D$21="بیمه گذار",IF(AND(E71&lt;18,E71&gt;60),0,(((G71+AZ71+BA71+BB71+BC71+BD71+BE71+BF71+BG71+BH71+BP71+BQ71+BR71+BI71)/K71)*VLOOKUP(E71,'life table -مفروضات و نرخ ها'!AF:AG,2,0)*(1+'ورود اطلاعات'!$D$24+'ورود اطلاعات'!$D$23))),0),0),0),0)),0)</f>
        <v>0</v>
      </c>
      <c r="BM71" s="123">
        <f>IFERROR(IF($B$4+A71='ورود اطلاعات'!$B$8+$B$4,0,IF('ورود اطلاعات'!$B$9=0,IF('ورود اطلاعات'!$B$11="خیر",IF('ورود اطلاعات'!$D$20="دارد",IF('ورود اطلاعات'!$D$21="بیمه شده اصلی",IF(AND(B71&lt;18,B71&gt;60),0,(((G71+AZ71+BA71+BB71+BC71+BD71+BE71+BF71+BG71+BH71+BP71+BQ71+BR71+BI71)/K71)*VLOOKUP(B71,'life table -مفروضات و نرخ ها'!AF:AG,2,0)*(1+'ورود اطلاعات'!$D$22+'ورود اطلاعات'!$D$5))),0),0),0),0)),0)</f>
        <v>0</v>
      </c>
      <c r="BN71" s="123">
        <f>IFERROR(IF($E$4+A71='ورود اطلاعات'!$B$8+$E$4,0,IF('ورود اطلاعات'!$B$9=1,IF('ورود اطلاعات'!$B$11="خیر",IF('ورود اطلاعات'!$D$20="دارد",IF('ورود اطلاعات'!$D$21="بیمه گذار",IF(AND(E71&lt;18,E71&gt;60),0,((G71/K71)*VLOOKUP(E71,'life table -مفروضات و نرخ ها'!AF:AG,2,0)*(1+'ورود اطلاعات'!$D$24+'ورود اطلاعات'!$D$23))),0),0),0))),0)</f>
        <v>0</v>
      </c>
      <c r="BO71" s="123">
        <f>IFERROR(IF($B$4+A71='ورود اطلاعات'!$B$8+$B$4,0,IF('ورود اطلاعات'!$B$9=1,IF('ورود اطلاعات'!$B$11="خیر",IF('ورود اطلاعات'!$D$20="دارد",IF('ورود اطلاعات'!$D$21="بیمه شده اصلی",IF(AND(B71&lt;18,B71&gt;60),0,((G71/K71)*VLOOKUP(B71,'life table -مفروضات و نرخ ها'!AF:AG,2,0)*(1+'ورود اطلاعات'!$D$22+'ورود اطلاعات'!$D$5))),0),0),0),0)),0)</f>
        <v>0</v>
      </c>
      <c r="BP71" s="123">
        <f>IFERROR(IF('ورود اطلاعات'!$D$16=5,(VLOOKUP(محاسبات!B71,'life table -مفروضات و نرخ ها'!AC:AD,2,0)*محاسبات!AC71)/1000000,(VLOOKUP(محاسبات!B71,'life table -مفروضات و نرخ ها'!AC:AE,3,0)*محاسبات!AC71)/1000000)*(1+'ورود اطلاعات'!$D$5),0)</f>
        <v>0</v>
      </c>
      <c r="BQ71" s="123">
        <f>IFERROR(IF('ورود اطلاعات'!$F$16=5,(VLOOKUP(C71,'life table -مفروضات و نرخ ها'!AC:AD,2,0)*AD71)/1000000,(VLOOKUP(C71,'life table -مفروضات و نرخ ها'!AC:AE,3,0)*محاسبات!AD71)/1000000)*(1+'ورود اطلاعات'!$F$5),0)</f>
        <v>0</v>
      </c>
      <c r="BR71" s="123">
        <f>IFERROR(IF('ورود اطلاعات'!$H$16=5,(VLOOKUP(D71,'life table -مفروضات و نرخ ها'!AC:AD,2,0)*AE71)/1000000,(VLOOKUP(D71,'life table -مفروضات و نرخ ها'!AC:AE,3,0)*AE71)/1000000)*(1+'ورود اطلاعات'!$H$5),0)</f>
        <v>0</v>
      </c>
      <c r="BS71" s="123" t="b">
        <f>IF(A71&lt;&gt;"",IF('ورود اطلاعات'!$B$9=1,IF('ورود اطلاعات'!$B$11="بلی",IF(AND(18&lt;=B71,B71&lt;=60),AG71*(VLOOKUP('life table -مفروضات و نرخ ها'!$O$3+A70,'life table -مفروضات و نرخ ها'!$A$3:$D$103,4,0))*(1+'ورود اطلاعات'!$D$5),0),0),0))</f>
        <v>0</v>
      </c>
      <c r="BT71" s="123" t="b">
        <f>IFERROR(IF(A71&lt;&gt;"",IF('ورود اطلاعات'!$B$9=1,IF('ورود اطلاعات'!$B$11="خیر",IF('ورود اطلاعات'!$D$21="بیمه شده اصلی",(محاسبات!AF71*VLOOKUP(محاسبات!B71,'life table -مفروضات و نرخ ها'!A:D,4,0)*(1+'ورود اطلاعات'!$D$5)),IF('ورود اطلاعات'!$D$21="بیمه گذار",(محاسبات!AF71*VLOOKUP(محاسبات!E71,'life table -مفروضات و نرخ ها'!A:D,4,0)*(1+'ورود اطلاعات'!$D$23)),0))))),0)</f>
        <v>0</v>
      </c>
      <c r="BU71" s="123" t="b">
        <f>IFERROR(IF(A71&lt;&gt;"",IF('ورود اطلاعات'!$B$9=0,IF('ورود اطلاعات'!$B$11="خیر",IF('ورود اطلاعات'!$D$21="بیمه شده اصلی",(محاسبات!AH71*VLOOKUP(محاسبات!B71,'life table -مفروضات و نرخ ها'!A:D,4,0)*(1+'ورود اطلاعات'!$D$5)),IF('ورود اطلاعات'!$D$21="بیمه گذار",(محاسبات!AH71*VLOOKUP(محاسبات!E71,'life table -مفروضات و نرخ ها'!A:D,4,0)*(1+'ورود اطلاعات'!$D$23)),0))))),0)</f>
        <v>0</v>
      </c>
      <c r="BV71" s="123" t="b">
        <f>IF(A71&lt;&gt;"",IF('ورود اطلاعات'!$B$9=0,IF('ورود اطلاعات'!$B$11="بلی",IF(AND(18&lt;=B71,B71&lt;=60),AI71*(VLOOKUP('life table -مفروضات و نرخ ها'!$O$3+A70,'life table -مفروضات و نرخ ها'!$A$3:$D$103,4,0))*(1+'ورود اطلاعات'!$D$5),0),0),0))</f>
        <v>0</v>
      </c>
      <c r="BW71" s="123" t="str">
        <f>IFERROR(IF(A71&lt;&gt;"",'life table -مفروضات و نرخ ها'!$Q$11*BK71,""),0)</f>
        <v/>
      </c>
      <c r="BX71" s="123" t="str">
        <f>IFERROR(IF(A71&lt;&gt;"",'life table -مفروضات و نرخ ها'!$Q$11*(BO71+BN71),""),0)</f>
        <v/>
      </c>
      <c r="BY71" s="123">
        <f>IFERROR(IF(A71&lt;&gt;"",BJ71*'life table -مفروضات و نرخ ها'!$Q$11,0),"")</f>
        <v>0</v>
      </c>
      <c r="BZ71" s="123">
        <f>IFERROR(IF(A71&lt;&gt;"",(BM71+BL71)*'life table -مفروضات و نرخ ها'!$Q$11,0),0)</f>
        <v>0</v>
      </c>
      <c r="CA71" s="123">
        <f>IF(A71&lt;&gt;"",AZ71+BC71+BF71+BJ71+BK71+BL71+BM71+BN71+BO71+BP71+BS71+BT71+BU71+BV71+BW71+BX71+BY71+BZ71+'ورود اطلاعات'!$D$22*(محاسبات!T71*'life table -مفروضات و نرخ ها'!$Y$3+محاسبات!W71*'life table -مفروضات و نرخ ها'!$Z$3+محاسبات!Z71*'life table -مفروضات و نرخ ها'!$AA$3),0)</f>
        <v>0</v>
      </c>
      <c r="CB71" s="123">
        <f>IF(A71&lt;&gt;"",BA71+BD71+BG71+BQ71+'ورود اطلاعات'!$F$17*(محاسبات!U71*'life table -مفروضات و نرخ ها'!$Y$3+محاسبات!X71*'life table -مفروضات و نرخ ها'!$Z$3+محاسبات!AA71*'life table -مفروضات و نرخ ها'!$AA$3),0)</f>
        <v>0</v>
      </c>
      <c r="CC71" s="123" t="str">
        <f>IF(A71&lt;&gt;"",BB71+BE71+BH71+BR71+'ورود اطلاعات'!$H$17*(محاسبات!V71*'life table -مفروضات و نرخ ها'!$Y$3+محاسبات!Y71*'life table -مفروضات و نرخ ها'!$Z$3+محاسبات!AB71*'life table -مفروضات و نرخ ها'!$AA$3),"")</f>
        <v/>
      </c>
      <c r="CD71" s="123" t="str">
        <f>IF(B71&lt;&gt;"",'life table -مفروضات و نرخ ها'!$Q$8*(N71+P71+O71+AQ71+AR71+AS71+AT71+AW71+AX71+AY71+AZ71+BA71+BL71+BN71+BO71+BB71+BC71+BD71+BE71+BF71+BG71+BH71+BP71+BQ71+BR71+BJ71+BK71+BM71+BS71+BT71+BU71+BV71+BW71+BX71+BY71+BZ71+AU71),"")</f>
        <v/>
      </c>
      <c r="CE71" s="123" t="str">
        <f>IF(B71&lt;&gt;"",'life table -مفروضات و نرخ ها'!$Q$9*(N71+P71+O71+AQ71+AR71+AS71+AT71+AW71+AX71+AY71+AZ71+BA71+BL71+BN71+BO71+BB71+BC71+BD71+BE71+BF71+BG71+BH71+BP71+BQ71+BR71+BJ71+BK71+BM71+BS71+BT71+BU71+BV71+BW71+BX71+BY71+BZ71+AU71),"")</f>
        <v/>
      </c>
      <c r="CF71" s="123" t="str">
        <f>IF(A71&lt;&gt;"",(CF70*(1+L71)+(I71/'life table -مفروضات و نرخ ها'!$M$5)*L71*((1+L71)^(1/'life table -مفروضات و نرخ ها'!$M$5))/(((1+L71)^(1/'life table -مفروضات و نرخ ها'!$M$5))-1)),"")</f>
        <v/>
      </c>
      <c r="CG71" s="123" t="str">
        <f t="shared" si="24"/>
        <v/>
      </c>
      <c r="CH71" s="123" t="str">
        <f t="shared" si="37"/>
        <v/>
      </c>
      <c r="CI71" s="123" t="str">
        <f t="shared" si="38"/>
        <v/>
      </c>
      <c r="CJ71" s="123" t="str">
        <f t="shared" si="30"/>
        <v/>
      </c>
      <c r="CK71" s="121">
        <f>'ورود اطلاعات'!$D$19*محاسبات!G70</f>
        <v>0</v>
      </c>
      <c r="CL71" s="126">
        <f t="shared" si="31"/>
        <v>0</v>
      </c>
      <c r="CM71" s="123" t="str">
        <f>IF(A71&lt;&gt;"",(CM70*(1+$CO$1)+(I71/'life table -مفروضات و نرخ ها'!$M$5)*$CO$1*((1+$CO$1)^(1/'life table -مفروضات و نرخ ها'!$M$5))/(((1+$CO$1)^(1/'life table -مفروضات و نرخ ها'!$M$5))-1)),"")</f>
        <v/>
      </c>
      <c r="CN71" s="123" t="str">
        <f t="shared" si="35"/>
        <v/>
      </c>
    </row>
    <row r="72" spans="1:92" ht="19.5" x14ac:dyDescent="0.25">
      <c r="A72" s="95" t="str">
        <f t="shared" si="36"/>
        <v/>
      </c>
      <c r="B72" s="122" t="str">
        <f>IFERROR(IF(A71+$B$4&gt;81,"",IF($B$4+'life table -مفروضات و نرخ ها'!A71&lt;$B$4+'life table -مفروضات و نرخ ها'!$I$5,$B$4+'life table -مفروضات و نرخ ها'!A71,"")),"")</f>
        <v/>
      </c>
      <c r="C72" s="122" t="str">
        <f>IFERROR(IF(B72&lt;&gt;"",IF(A71+$C$4&gt;81,"",IF($C$4+'life table -مفروضات و نرخ ها'!A71&lt;$C$4+'life table -مفروضات و نرخ ها'!$I$5,$C$4+'life table -مفروضات و نرخ ها'!A71,"")),""),"")</f>
        <v/>
      </c>
      <c r="D72" s="122" t="str">
        <f>IFERROR(IF(B72&lt;&gt;"",IF(A71+$D$4&gt;81,"",IF($D$4+'life table -مفروضات و نرخ ها'!A71&lt;$D$4+'life table -مفروضات و نرخ ها'!$I$5,$D$4+'life table -مفروضات و نرخ ها'!A71,"")),""),"")</f>
        <v/>
      </c>
      <c r="E72" s="122" t="str">
        <f>IF(B72&lt;&gt;"",IF('life table -مفروضات و نرخ ها'!$K$4&lt;&gt; 0,IF($E$4+'life table -مفروضات و نرخ ها'!A71&lt;$E$4+'life table -مفروضات و نرخ ها'!$I$5,$E$4+'life table -مفروضات و نرخ ها'!A71,"")),"")</f>
        <v/>
      </c>
      <c r="G72" s="123">
        <f>IF(A72&lt;&gt;"",IF('life table -مفروضات و نرخ ها'!$I$7&lt;&gt; "يكجا",G71*(1+'life table -مفروضات و نرخ ها'!$I$4),0),0)</f>
        <v>0</v>
      </c>
      <c r="H72" s="123">
        <f>IFERROR(IF(A72&lt;&gt;"",IF('life table -مفروضات و نرخ ها'!$O$11=1,(G72/K72)-(CA72+CB72+CC72),(G72/K72)),0),0)</f>
        <v>0</v>
      </c>
      <c r="I72" s="123" t="str">
        <f t="shared" si="26"/>
        <v/>
      </c>
      <c r="J72" s="123" t="str">
        <f>IF(A72&lt;&gt;"",IF(A72=1,'life table -مفروضات و نرخ ها'!$M$6,0),"")</f>
        <v/>
      </c>
      <c r="K72" s="124">
        <v>1</v>
      </c>
      <c r="L72" s="124" t="str">
        <f t="shared" si="25"/>
        <v/>
      </c>
      <c r="M72" s="124">
        <f t="shared" si="32"/>
        <v>0.28649999999999998</v>
      </c>
      <c r="N72" s="123">
        <f>IF(B72&lt;&gt;"",S72*(VLOOKUP('life table -مفروضات و نرخ ها'!$O$3+A71,'life table -مفروضات و نرخ ها'!$A$3:$D$103,4)*(1/(1+L72)^0.5)),0)</f>
        <v>0</v>
      </c>
      <c r="O72" s="123">
        <f>IFERROR(IF(C72&lt;&gt;"",R72*(VLOOKUP('life table -مفروضات و نرخ ها'!$S$3+A71,'life table -مفروضات و نرخ ها'!$A$3:$D$103,4)*(1/(1+L72)^0.5)),0),"")</f>
        <v>0</v>
      </c>
      <c r="P72" s="123">
        <f>IFERROR(IF(D72&lt;&gt;"",Q72*(VLOOKUP('life table -مفروضات و نرخ ها'!$S$4+A71,'life table -مفروضات و نرخ ها'!$A$3:$D$103,4)*(1/(1+L72)^0.5)),0),"")</f>
        <v>0</v>
      </c>
      <c r="Q72" s="123">
        <f>IF(D72&lt;&gt;"",IF((Q71*(1+'life table -مفروضات و نرخ ها'!$M$4))&gt;='life table -مفروضات و نرخ ها'!$I$10,'life table -مفروضات و نرخ ها'!$I$10,(Q71*(1+'life table -مفروضات و نرخ ها'!$M$4))),0)</f>
        <v>0</v>
      </c>
      <c r="R72" s="123">
        <f>IF(C72&lt;&gt;"",IF((R71*(1+'life table -مفروضات و نرخ ها'!$M$4))&gt;='life table -مفروضات و نرخ ها'!$I$10,'life table -مفروضات و نرخ ها'!$I$10,(R71*(1+'life table -مفروضات و نرخ ها'!$M$4))),0)</f>
        <v>0</v>
      </c>
      <c r="S72" s="123">
        <f>IF(A72&lt;&gt;"",IF((S71*(1+'life table -مفروضات و نرخ ها'!$M$4))&gt;='life table -مفروضات و نرخ ها'!$I$10,'life table -مفروضات و نرخ ها'!$I$10,(S71*(1+'life table -مفروضات و نرخ ها'!$M$4))),0)</f>
        <v>0</v>
      </c>
      <c r="T72" s="123">
        <f>IF(A72&lt;&gt;"",IF(S72*'ورود اطلاعات'!$D$7&lt;='life table -مفروضات و نرخ ها'!$M$10,S72*'ورود اطلاعات'!$D$7,'life table -مفروضات و نرخ ها'!$M$10),0)</f>
        <v>0</v>
      </c>
      <c r="U72" s="123">
        <f>IF(A72&lt;&gt;"",IF(R72*'ورود اطلاعات'!$F$7&lt;='life table -مفروضات و نرخ ها'!$M$10,R72*'ورود اطلاعات'!$F$7,'life table -مفروضات و نرخ ها'!$M$10),0)</f>
        <v>0</v>
      </c>
      <c r="V72" s="123">
        <f>IF(A72&lt;&gt;"",IF(Q72*'ورود اطلاعات'!$H$7&lt;='life table -مفروضات و نرخ ها'!$M$10,Q72*'ورود اطلاعات'!$H$7,'life table -مفروضات و نرخ ها'!$M$10),0)</f>
        <v>0</v>
      </c>
      <c r="W72" s="123" t="str">
        <f>IF(A72&lt;&gt;"",IF(W71*(1+'life table -مفروضات و نرخ ها'!$M$4)&lt;'life table -مفروضات و نرخ ها'!$I$11,W71*(1+'life table -مفروضات و نرخ ها'!$M$4),'life table -مفروضات و نرخ ها'!$I$11),"")</f>
        <v/>
      </c>
      <c r="X72" s="123">
        <f>IF(C72&lt;&gt;"",IF(X71*(1+'life table -مفروضات و نرخ ها'!$M$4)&lt;'life table -مفروضات و نرخ ها'!$I$11,X71*(1+'life table -مفروضات و نرخ ها'!$M$4),'life table -مفروضات و نرخ ها'!$I$11),0)</f>
        <v>0</v>
      </c>
      <c r="Y72" s="123">
        <f>IF(D72&lt;&gt;"",IF(Y71*(1+'life table -مفروضات و نرخ ها'!$M$4)&lt;'life table -مفروضات و نرخ ها'!$I$11,Y71*(1+'life table -مفروضات و نرخ ها'!$M$4),'life table -مفروضات و نرخ ها'!$I$11),0)</f>
        <v>0</v>
      </c>
      <c r="Z72" s="123">
        <f>IF(A72&lt;&gt;"",IF(Z71*(1+'life table -مفروضات و نرخ ها'!$M$4)&lt;'life table -مفروضات و نرخ ها'!$M$11,Z71*(1+'life table -مفروضات و نرخ ها'!$M$4),'life table -مفروضات و نرخ ها'!$M$11),0)</f>
        <v>0</v>
      </c>
      <c r="AA72" s="123">
        <f>IF(C72&lt;&gt;"",IF(AA71*(1+'life table -مفروضات و نرخ ها'!$M$4)&lt;'life table -مفروضات و نرخ ها'!$M$11,AA71*(1+'life table -مفروضات و نرخ ها'!$M$4),'life table -مفروضات و نرخ ها'!$M$11),0)</f>
        <v>0</v>
      </c>
      <c r="AB72" s="123">
        <f>IF(D72&lt;&gt;"",IF(AB71*(1+'life table -مفروضات و نرخ ها'!$M$4)&lt;'life table -مفروضات و نرخ ها'!$M$11,AB71*(1+'life table -مفروضات و نرخ ها'!$M$4),'life table -مفروضات و نرخ ها'!$M$11),0)</f>
        <v>0</v>
      </c>
      <c r="AC72" s="123">
        <f>IF(B72&gt;60,0,IF('ورود اطلاعات'!$D$14="ندارد",0,MIN(S72*'ورود اطلاعات'!$D$14,'life table -مفروضات و نرخ ها'!$O$10)))</f>
        <v>0</v>
      </c>
      <c r="AD72" s="123">
        <f>IF(C72&gt;60,0,IF('ورود اطلاعات'!$F$14="ندارد",0,MIN(R72*'ورود اطلاعات'!$F$14,'life table -مفروضات و نرخ ها'!$O$10)))</f>
        <v>0</v>
      </c>
      <c r="AE72" s="123">
        <f>IF(D72&gt;60,0,IF('ورود اطلاعات'!$H$14="ندارد",0,MIN(Q72*'ورود اطلاعات'!$H$14,'life table -مفروضات و نرخ ها'!$O$10)))</f>
        <v>0</v>
      </c>
      <c r="AF72" s="123">
        <f>IFERROR(IF(A72&lt;&gt;"",IF(AND('ورود اطلاعات'!$D$21="بیمه گذار",18&lt;=E72,E72&lt;=60),(AF71*AN71-AK71),IF(AND('ورود اطلاعات'!$D$21="بیمه شده اصلی",18&lt;=B72,B72&lt;=60),(AF71*AN71-AK71),0)),0),0)</f>
        <v>0</v>
      </c>
      <c r="AG72" s="123">
        <f t="shared" si="33"/>
        <v>0</v>
      </c>
      <c r="AH72" s="123">
        <f>IF(A72&lt;&gt;"",IF(AND('ورود اطلاعات'!$D$21="بیمه گذار",18&lt;=E72,E72&lt;=60),(AH71*AN71-AJ71),IF(AND('ورود اطلاعات'!$D$21="بیمه شده اصلی",18&lt;=B72,B72&lt;=60),(AH71*AN71-AJ71),0)),0)</f>
        <v>0</v>
      </c>
      <c r="AI72" s="123">
        <f t="shared" si="34"/>
        <v>0</v>
      </c>
      <c r="AJ72" s="123">
        <f>IFERROR(IF(A72&lt;&gt;"",IF('life table -مفروضات و نرخ ها'!$O$6="دارد",IF('life table -مفروضات و نرخ ها'!$O$11=0,IF(AND('life table -مفروضات و نرخ ها'!$K$5="خیر",'ورود اطلاعات'!$D$21="بیمه گذار"),(G73+AZ73+BA73+BB73+BC73+BD73+BE73+BF73+BG73+BH73+BI73+BP73+BQ73+BR73),IF(AND('life table -مفروضات و نرخ ها'!$K$5="خیر",'ورود اطلاعات'!$D$21="بیمه شده اصلی"),(G73+CB73+CC73),0)),0),0),0),0)</f>
        <v>0</v>
      </c>
      <c r="AK72" s="123">
        <f>IF(A72&lt;&gt;"",IF('life table -مفروضات و نرخ ها'!$O$6="دارد",IF('ورود اطلاعات'!$B$9=1,IF('ورود اطلاعات'!$B$11="خیر",G73,0),0),0),0)</f>
        <v>0</v>
      </c>
      <c r="AL72" s="123">
        <f>IF(A72&lt;&gt;"",IF('life table -مفروضات و نرخ ها'!$O$6="دارد",IF('life table -مفروضات و نرخ ها'!$O$11=1,IF('life table -مفروضات و نرخ ها'!$K$5="بلی",G73,0),0),0),0)</f>
        <v>0</v>
      </c>
      <c r="AM72" s="123" t="str">
        <f>IFERROR(IF(A72&lt;&gt;"",IF('life table -مفروضات و نرخ ها'!$O$6="دارد",IF('life table -مفروضات و نرخ ها'!$O$11=0,IF('life table -مفروضات و نرخ ها'!$K$5="بلی",(G73+CB73+CC73),0),0),0),""),0)</f>
        <v/>
      </c>
      <c r="AN72" s="124" t="str">
        <f t="shared" si="27"/>
        <v/>
      </c>
      <c r="AO72" s="124" t="str">
        <f t="shared" si="28"/>
        <v/>
      </c>
      <c r="AP72" s="124" t="str">
        <f>IF(A72&lt;&gt;"",PRODUCT($AO$4:AO72),"")</f>
        <v/>
      </c>
      <c r="AQ72" s="123">
        <f>کارمزد!N72</f>
        <v>0</v>
      </c>
      <c r="AR72" s="123">
        <f>IF(A72&lt;6,('life table -مفروضات و نرخ ها'!$Q$4/5)*$S$4,0)</f>
        <v>0</v>
      </c>
      <c r="AS72" s="123" t="str">
        <f>IFERROR(IF(A72&lt;&gt;"",'life table -مفروضات و نرخ ها'!$Q$6*H72,""),"")</f>
        <v/>
      </c>
      <c r="AT72" s="123" t="str">
        <f>IF(A72&lt;&gt;"",'life table -مفروضات و نرخ ها'!$Q$7*H72,"")</f>
        <v/>
      </c>
      <c r="AU72" s="123">
        <f t="shared" si="29"/>
        <v>0</v>
      </c>
      <c r="AV72" s="125">
        <f>IF(A72&lt;&gt;"",(('life table -مفروضات و نرخ ها'!$M$5*(((AN72)^(1/'life table -مفروضات و نرخ ها'!$M$5))-1))/((1-AO72)*((AN72)^(1/'life table -مفروضات و نرخ ها'!$M$5)))-1),0)</f>
        <v>0</v>
      </c>
      <c r="AW72" s="123" t="str">
        <f>IF(A72&lt;&gt;"",N72*'life table -مفروضات و نرخ ها'!$O$4,"")</f>
        <v/>
      </c>
      <c r="AX72" s="123" t="str">
        <f>IF(A72&lt;&gt;"",O72*'life table -مفروضات و نرخ ها'!$U$3,"")</f>
        <v/>
      </c>
      <c r="AY72" s="123" t="str">
        <f>IF(A72&lt;&gt;"",P72*'life table -مفروضات و نرخ ها'!$U$4,"")</f>
        <v/>
      </c>
      <c r="AZ72" s="123" t="str">
        <f>IFERROR(IF(A72&lt;&gt;"",IF('life table -مفروضات و نرخ ها'!$O$8=1,('life table -مفروضات و نرخ ها'!$Y$3*T72),IF('life table -مفروضات و نرخ ها'!$O$8=2,('life table -مفروضات و نرخ ها'!$Y$4*T72),IF('life table -مفروضات و نرخ ها'!$O$8=3,('life table -مفروضات و نرخ ها'!$Y$5*T72),IF('life table -مفروضات و نرخ ها'!$O$8=4,('life table -مفروضات و نرخ ها'!$Y$6*T72),('life table -مفروضات و نرخ ها'!$Y$7*T72))))),""),"")</f>
        <v/>
      </c>
      <c r="BA72" s="123" t="str">
        <f>IFERROR(IF(A72&lt;&gt;"",IF('life table -مفروضات و نرخ ها'!$S$10=1,('life table -مفروضات و نرخ ها'!$Y$3*U72),IF('life table -مفروضات و نرخ ها'!$S$10=2,('life table -مفروضات و نرخ ها'!$Y$4*U72),IF('life table -مفروضات و نرخ ها'!$S$10=3,('life table -مفروضات و نرخ ها'!$Y$5*U72),IF('life table -مفروضات و نرخ ها'!$S$10=4,('life table -مفروضات و نرخ ها'!$Y$6*U72),('life table -مفروضات و نرخ ها'!$Y$7*U72))))),""),"")</f>
        <v/>
      </c>
      <c r="BB72" s="123" t="str">
        <f>IFERROR(IF(A72&lt;&gt;"",IF('life table -مفروضات و نرخ ها'!$S$11=1,('life table -مفروضات و نرخ ها'!$Y$3*V72),IF('life table -مفروضات و نرخ ها'!$S$11=2,('life table -مفروضات و نرخ ها'!$Y$4*V72),IF('life table -مفروضات و نرخ ها'!$S$11=3,('life table -مفروضات و نرخ ها'!$Y$5*V72),IF('life table -مفروضات و نرخ ها'!$S$11=4,('life table -مفروضات و نرخ ها'!$Y$6*V72),('life table -مفروضات و نرخ ها'!$Y$7*V72))))),""),"")</f>
        <v/>
      </c>
      <c r="BC72" s="123" t="str">
        <f>IFERROR(IF(A72&lt;&gt;"",IF('life table -مفروضات و نرخ ها'!$O$8=1,('life table -مفروضات و نرخ ها'!$Z$3*W72),IF('life table -مفروضات و نرخ ها'!$O$8=2,('life table -مفروضات و نرخ ها'!$Z$4*W72),IF('life table -مفروضات و نرخ ها'!$O$8=3,('life table -مفروضات و نرخ ها'!$Z$5*W72),IF('life table -مفروضات و نرخ ها'!$O$8=4,('life table -مفروضات و نرخ ها'!$Z$6*W72),('life table -مفروضات و نرخ ها'!$Z$7*W72))))),""),"")</f>
        <v/>
      </c>
      <c r="BD72" s="123" t="str">
        <f>IFERROR(IF(A72&lt;&gt;"",IF('life table -مفروضات و نرخ ها'!$S$10=1,('life table -مفروضات و نرخ ها'!$Z$3*X72),IF('life table -مفروضات و نرخ ها'!$S$10=2,('life table -مفروضات و نرخ ها'!$Z$4*X72),IF('life table -مفروضات و نرخ ها'!$S$10=3,('life table -مفروضات و نرخ ها'!$Z$5*X72),IF('life table -مفروضات و نرخ ها'!$S$10=4,('life table -مفروضات و نرخ ها'!$Z$6*X72),('life table -مفروضات و نرخ ها'!$Z$7*X72))))),""),"")</f>
        <v/>
      </c>
      <c r="BE72" s="123" t="str">
        <f>IFERROR(IF(A72&lt;&gt;"",IF('life table -مفروضات و نرخ ها'!$S$11=1,('life table -مفروضات و نرخ ها'!$Z$3*Y72),IF('life table -مفروضات و نرخ ها'!$S$11=2,('life table -مفروضات و نرخ ها'!$Z$4*Y72),IF('life table -مفروضات و نرخ ها'!$S$11=3,('life table -مفروضات و نرخ ها'!$Z$5*Y72),IF('life table -مفروضات و نرخ ها'!$S$11=4,('life table -مفروضات و نرخ ها'!$Z$6*Y72),('life table -مفروضات و نرخ ها'!$Z$7*Y72))))),""),"")</f>
        <v/>
      </c>
      <c r="BF72" s="123" t="str">
        <f>IFERROR(IF(A72&lt;&gt;"",IF('life table -مفروضات و نرخ ها'!$O$8=1,('life table -مفروضات و نرخ ها'!$AA$3*Z72),IF('life table -مفروضات و نرخ ها'!$O$8=2,('life table -مفروضات و نرخ ها'!$AA$4*Z72),IF('life table -مفروضات و نرخ ها'!$O$8=3,('life table -مفروضات و نرخ ها'!$AA$5*Z72),IF('life table -مفروضات و نرخ ها'!$O$8=4,('life table -مفروضات و نرخ ها'!$AA$6*Z72),('life table -مفروضات و نرخ ها'!$AA$7*Z72))))),""),"")</f>
        <v/>
      </c>
      <c r="BG72" s="123" t="str">
        <f>IFERROR(IF(A72&lt;&gt;"",IF('life table -مفروضات و نرخ ها'!$S$10=1,('life table -مفروضات و نرخ ها'!$AA$3*AA72),IF('life table -مفروضات و نرخ ها'!$S$10=2,('life table -مفروضات و نرخ ها'!$AA$4*AA72),IF('life table -مفروضات و نرخ ها'!$S$10=3,('life table -مفروضات و نرخ ها'!$AA$5*AA72),IF('life table -مفروضات و نرخ ها'!$S$10=4,('life table -مفروضات و نرخ ها'!$AA$6*AA72),('life table -مفروضات و نرخ ها'!$AA$7*AA72))))),""),"")</f>
        <v/>
      </c>
      <c r="BH72" s="123" t="str">
        <f>IFERROR(IF(B72&lt;&gt;"",IF('life table -مفروضات و نرخ ها'!$S$11=1,('life table -مفروضات و نرخ ها'!$AA$3*AB72),IF('life table -مفروضات و نرخ ها'!$S$11=2,('life table -مفروضات و نرخ ها'!$AA$4*AB72),IF('life table -مفروضات و نرخ ها'!$S$11=3,('life table -مفروضات و نرخ ها'!$AA$5*AB72),IF('life table -مفروضات و نرخ ها'!$S$11=4,('life table -مفروضات و نرخ ها'!$AA$6*AB72),('life table -مفروضات و نرخ ها'!$AA$7*AB72))))),""),"")</f>
        <v/>
      </c>
      <c r="BI72" s="123" t="str">
        <f>IF(A72&lt;&gt;"",(T72*'life table -مفروضات و نرخ ها'!$Y$3+W72*'life table -مفروضات و نرخ ها'!$Z$3+Z72*'life table -مفروضات و نرخ ها'!$AA$3)*'ورود اطلاعات'!$D$22+(U72*'life table -مفروضات و نرخ ها'!$Y$3+X72*'life table -مفروضات و نرخ ها'!$Z$3+AA72*'life table -مفروضات و نرخ ها'!$AA$3)*'ورود اطلاعات'!$F$17+(V72*'life table -مفروضات و نرخ ها'!$Y$3+Y72*'life table -مفروضات و نرخ ها'!$Z$3+AB72*'life table -مفروضات و نرخ ها'!$AA$3)*('ورود اطلاعات'!$H$17),"")</f>
        <v/>
      </c>
      <c r="BJ72" s="123">
        <f>IFERROR(IF($B$4+A72='ورود اطلاعات'!$B$8+محاسبات!$B$4,0,IF('ورود اطلاعات'!$B$11="بلی",IF(AND(B72&lt;18,B72&gt;60),0,IF(AND('ورود اطلاعات'!$D$20="دارد",'ورود اطلاعات'!$B$9=0),(G72+AZ72+BA72+BB72+BC72+BD72+BE72+BF72+BG72+BH72+BP72+BQ72+BR72+BI72)/K72)*VLOOKUP(B72,'life table -مفروضات و نرخ ها'!AF:AG,2,0))*(1+'ورود اطلاعات'!$D$22+'ورود اطلاعات'!$D$5),0)),0)</f>
        <v>0</v>
      </c>
      <c r="BK72" s="123">
        <f>IFERROR(IF($B$4+A72='ورود اطلاعات'!$B$8+محاسبات!$B$4,0,IF('ورود اطلاعات'!$B$11="بلی",IF(AND(B72&lt;18,B72&gt;60),0,IF(AND('ورود اطلاعات'!$D$20="دارد",'ورود اطلاعات'!$B$9=1),(G72)/K72)*VLOOKUP(B72,'life table -مفروضات و نرخ ها'!AF:AG,2,0))*(1+'ورود اطلاعات'!$D$22+'ورود اطلاعات'!$D$5),0)),0)</f>
        <v>0</v>
      </c>
      <c r="BL72" s="123">
        <f>IFERROR(IF($E$4+A72='ورود اطلاعات'!$B$8+محاسبات!$E$4,0,IF('ورود اطلاعات'!$B$9=0,IF('ورود اطلاعات'!$B$11="خیر",IF('ورود اطلاعات'!$D$20="دارد",IF('ورود اطلاعات'!$D$21="بیمه گذار",IF(AND(E72&lt;18,E72&gt;60),0,(((G72+AZ72+BA72+BB72+BC72+BD72+BE72+BF72+BG72+BH72+BP72+BQ72+BR72+BI72)/K72)*VLOOKUP(E72,'life table -مفروضات و نرخ ها'!AF:AG,2,0)*(1+'ورود اطلاعات'!$D$24+'ورود اطلاعات'!$D$23))),0),0),0),0)),0)</f>
        <v>0</v>
      </c>
      <c r="BM72" s="123">
        <f>IFERROR(IF($B$4+A72='ورود اطلاعات'!$B$8+$B$4,0,IF('ورود اطلاعات'!$B$9=0,IF('ورود اطلاعات'!$B$11="خیر",IF('ورود اطلاعات'!$D$20="دارد",IF('ورود اطلاعات'!$D$21="بیمه شده اصلی",IF(AND(B72&lt;18,B72&gt;60),0,(((G72+AZ72+BA72+BB72+BC72+BD72+BE72+BF72+BG72+BH72+BP72+BQ72+BR72+BI72)/K72)*VLOOKUP(B72,'life table -مفروضات و نرخ ها'!AF:AG,2,0)*(1+'ورود اطلاعات'!$D$22+'ورود اطلاعات'!$D$5))),0),0),0),0)),0)</f>
        <v>0</v>
      </c>
      <c r="BN72" s="123">
        <f>IFERROR(IF($E$4+A72='ورود اطلاعات'!$B$8+$E$4,0,IF('ورود اطلاعات'!$B$9=1,IF('ورود اطلاعات'!$B$11="خیر",IF('ورود اطلاعات'!$D$20="دارد",IF('ورود اطلاعات'!$D$21="بیمه گذار",IF(AND(E72&lt;18,E72&gt;60),0,((G72/K72)*VLOOKUP(E72,'life table -مفروضات و نرخ ها'!AF:AG,2,0)*(1+'ورود اطلاعات'!$D$24+'ورود اطلاعات'!$D$23))),0),0),0))),0)</f>
        <v>0</v>
      </c>
      <c r="BO72" s="123">
        <f>IFERROR(IF($B$4+A72='ورود اطلاعات'!$B$8+$B$4,0,IF('ورود اطلاعات'!$B$9=1,IF('ورود اطلاعات'!$B$11="خیر",IF('ورود اطلاعات'!$D$20="دارد",IF('ورود اطلاعات'!$D$21="بیمه شده اصلی",IF(AND(B72&lt;18,B72&gt;60),0,((G72/K72)*VLOOKUP(B72,'life table -مفروضات و نرخ ها'!AF:AG,2,0)*(1+'ورود اطلاعات'!$D$22+'ورود اطلاعات'!$D$5))),0),0),0),0)),0)</f>
        <v>0</v>
      </c>
      <c r="BP72" s="123">
        <f>IFERROR(IF('ورود اطلاعات'!$D$16=5,(VLOOKUP(محاسبات!B72,'life table -مفروضات و نرخ ها'!AC:AD,2,0)*محاسبات!AC72)/1000000,(VLOOKUP(محاسبات!B72,'life table -مفروضات و نرخ ها'!AC:AE,3,0)*محاسبات!AC72)/1000000)*(1+'ورود اطلاعات'!$D$5),0)</f>
        <v>0</v>
      </c>
      <c r="BQ72" s="123">
        <f>IFERROR(IF('ورود اطلاعات'!$F$16=5,(VLOOKUP(C72,'life table -مفروضات و نرخ ها'!AC:AD,2,0)*AD72)/1000000,(VLOOKUP(C72,'life table -مفروضات و نرخ ها'!AC:AE,3,0)*محاسبات!AD72)/1000000)*(1+'ورود اطلاعات'!$F$5),0)</f>
        <v>0</v>
      </c>
      <c r="BR72" s="123">
        <f>IFERROR(IF('ورود اطلاعات'!$H$16=5,(VLOOKUP(D72,'life table -مفروضات و نرخ ها'!AC:AD,2,0)*AE72)/1000000,(VLOOKUP(D72,'life table -مفروضات و نرخ ها'!AC:AE,3,0)*AE72)/1000000)*(1+'ورود اطلاعات'!$H$5),0)</f>
        <v>0</v>
      </c>
      <c r="BS72" s="123" t="b">
        <f>IF(A72&lt;&gt;"",IF('ورود اطلاعات'!$B$9=1,IF('ورود اطلاعات'!$B$11="بلی",IF(AND(18&lt;=B72,B72&lt;=60),AG72*(VLOOKUP('life table -مفروضات و نرخ ها'!$O$3+A71,'life table -مفروضات و نرخ ها'!$A$3:$D$103,4,0))*(1+'ورود اطلاعات'!$D$5),0),0),0))</f>
        <v>0</v>
      </c>
      <c r="BT72" s="123" t="b">
        <f>IFERROR(IF(A72&lt;&gt;"",IF('ورود اطلاعات'!$B$9=1,IF('ورود اطلاعات'!$B$11="خیر",IF('ورود اطلاعات'!$D$21="بیمه شده اصلی",(محاسبات!AF72*VLOOKUP(محاسبات!B72,'life table -مفروضات و نرخ ها'!A:D,4,0)*(1+'ورود اطلاعات'!$D$5)),IF('ورود اطلاعات'!$D$21="بیمه گذار",(محاسبات!AF72*VLOOKUP(محاسبات!E72,'life table -مفروضات و نرخ ها'!A:D,4,0)*(1+'ورود اطلاعات'!$D$23)),0))))),0)</f>
        <v>0</v>
      </c>
      <c r="BU72" s="123" t="b">
        <f>IFERROR(IF(A72&lt;&gt;"",IF('ورود اطلاعات'!$B$9=0,IF('ورود اطلاعات'!$B$11="خیر",IF('ورود اطلاعات'!$D$21="بیمه شده اصلی",(محاسبات!AH72*VLOOKUP(محاسبات!B72,'life table -مفروضات و نرخ ها'!A:D,4,0)*(1+'ورود اطلاعات'!$D$5)),IF('ورود اطلاعات'!$D$21="بیمه گذار",(محاسبات!AH72*VLOOKUP(محاسبات!E72,'life table -مفروضات و نرخ ها'!A:D,4,0)*(1+'ورود اطلاعات'!$D$23)),0))))),0)</f>
        <v>0</v>
      </c>
      <c r="BV72" s="123" t="b">
        <f>IF(A72&lt;&gt;"",IF('ورود اطلاعات'!$B$9=0,IF('ورود اطلاعات'!$B$11="بلی",IF(AND(18&lt;=B72,B72&lt;=60),AI72*(VLOOKUP('life table -مفروضات و نرخ ها'!$O$3+A71,'life table -مفروضات و نرخ ها'!$A$3:$D$103,4,0))*(1+'ورود اطلاعات'!$D$5),0),0),0))</f>
        <v>0</v>
      </c>
      <c r="BW72" s="123" t="str">
        <f>IFERROR(IF(A72&lt;&gt;"",'life table -مفروضات و نرخ ها'!$Q$11*BK72,""),0)</f>
        <v/>
      </c>
      <c r="BX72" s="123" t="str">
        <f>IFERROR(IF(A72&lt;&gt;"",'life table -مفروضات و نرخ ها'!$Q$11*(BO72+BN72),""),0)</f>
        <v/>
      </c>
      <c r="BY72" s="123">
        <f>IFERROR(IF(A72&lt;&gt;"",BJ72*'life table -مفروضات و نرخ ها'!$Q$11,0),"")</f>
        <v>0</v>
      </c>
      <c r="BZ72" s="123">
        <f>IFERROR(IF(A72&lt;&gt;"",(BM72+BL72)*'life table -مفروضات و نرخ ها'!$Q$11,0),0)</f>
        <v>0</v>
      </c>
      <c r="CA72" s="123">
        <f>IF(A72&lt;&gt;"",AZ72+BC72+BF72+BJ72+BK72+BL72+BM72+BN72+BO72+BP72+BS72+BT72+BU72+BV72+BW72+BX72+BY72+BZ72+'ورود اطلاعات'!$D$22*(محاسبات!T72*'life table -مفروضات و نرخ ها'!$Y$3+محاسبات!W72*'life table -مفروضات و نرخ ها'!$Z$3+محاسبات!Z72*'life table -مفروضات و نرخ ها'!$AA$3),0)</f>
        <v>0</v>
      </c>
      <c r="CB72" s="123">
        <f>IF(A72&lt;&gt;"",BA72+BD72+BG72+BQ72+'ورود اطلاعات'!$F$17*(محاسبات!U72*'life table -مفروضات و نرخ ها'!$Y$3+محاسبات!X72*'life table -مفروضات و نرخ ها'!$Z$3+محاسبات!AA72*'life table -مفروضات و نرخ ها'!$AA$3),0)</f>
        <v>0</v>
      </c>
      <c r="CC72" s="123" t="str">
        <f>IF(A72&lt;&gt;"",BB72+BE72+BH72+BR72+'ورود اطلاعات'!$H$17*(محاسبات!V72*'life table -مفروضات و نرخ ها'!$Y$3+محاسبات!Y72*'life table -مفروضات و نرخ ها'!$Z$3+محاسبات!AB72*'life table -مفروضات و نرخ ها'!$AA$3),"")</f>
        <v/>
      </c>
      <c r="CD72" s="123" t="str">
        <f>IF(B72&lt;&gt;"",'life table -مفروضات و نرخ ها'!$Q$8*(N72+P72+O72+AQ72+AR72+AS72+AT72+AW72+AX72+AY72+AZ72+BA72+BL72+BN72+BO72+BB72+BC72+BD72+BE72+BF72+BG72+BH72+BP72+BQ72+BR72+BJ72+BK72+BM72+BS72+BT72+BU72+BV72+BW72+BX72+BY72+BZ72+AU72),"")</f>
        <v/>
      </c>
      <c r="CE72" s="123" t="str">
        <f>IF(B72&lt;&gt;"",'life table -مفروضات و نرخ ها'!$Q$9*(N72+P72+O72+AQ72+AR72+AS72+AT72+AW72+AX72+AY72+AZ72+BA72+BL72+BN72+BO72+BB72+BC72+BD72+BE72+BF72+BG72+BH72+BP72+BQ72+BR72+BJ72+BK72+BM72+BS72+BT72+BU72+BV72+BW72+BX72+BY72+BZ72+AU72),"")</f>
        <v/>
      </c>
      <c r="CF72" s="123" t="str">
        <f>IF(A72&lt;&gt;"",(CF71*(1+L72)+(I72/'life table -مفروضات و نرخ ها'!$M$5)*L72*((1+L72)^(1/'life table -مفروضات و نرخ ها'!$M$5))/(((1+L72)^(1/'life table -مفروضات و نرخ ها'!$M$5))-1)),"")</f>
        <v/>
      </c>
      <c r="CG72" s="123" t="str">
        <f t="shared" si="24"/>
        <v/>
      </c>
      <c r="CH72" s="123" t="str">
        <f t="shared" si="37"/>
        <v/>
      </c>
      <c r="CI72" s="123" t="str">
        <f t="shared" si="38"/>
        <v/>
      </c>
      <c r="CJ72" s="123" t="str">
        <f t="shared" si="30"/>
        <v/>
      </c>
      <c r="CK72" s="121">
        <f>'ورود اطلاعات'!$D$19*محاسبات!G71</f>
        <v>0</v>
      </c>
      <c r="CL72" s="126">
        <f t="shared" si="31"/>
        <v>0</v>
      </c>
      <c r="CM72" s="123" t="str">
        <f>IF(A72&lt;&gt;"",(CM71*(1+$CO$1)+(I72/'life table -مفروضات و نرخ ها'!$M$5)*$CO$1*((1+$CO$1)^(1/'life table -مفروضات و نرخ ها'!$M$5))/(((1+$CO$1)^(1/'life table -مفروضات و نرخ ها'!$M$5))-1)),"")</f>
        <v/>
      </c>
      <c r="CN72" s="123" t="str">
        <f t="shared" si="35"/>
        <v/>
      </c>
    </row>
    <row r="73" spans="1:92" ht="19.5" x14ac:dyDescent="0.25">
      <c r="A73" s="95" t="str">
        <f t="shared" si="36"/>
        <v/>
      </c>
      <c r="B73" s="122" t="str">
        <f>IFERROR(IF(A72+$B$4&gt;81,"",IF($B$4+'life table -مفروضات و نرخ ها'!A72&lt;$B$4+'life table -مفروضات و نرخ ها'!$I$5,$B$4+'life table -مفروضات و نرخ ها'!A72,"")),"")</f>
        <v/>
      </c>
      <c r="C73" s="122" t="str">
        <f>IFERROR(IF(B73&lt;&gt;"",IF(A72+$C$4&gt;81,"",IF($C$4+'life table -مفروضات و نرخ ها'!A72&lt;$C$4+'life table -مفروضات و نرخ ها'!$I$5,$C$4+'life table -مفروضات و نرخ ها'!A72,"")),""),"")</f>
        <v/>
      </c>
      <c r="D73" s="122" t="str">
        <f>IFERROR(IF(B73&lt;&gt;"",IF(A72+$D$4&gt;81,"",IF($D$4+'life table -مفروضات و نرخ ها'!A72&lt;$D$4+'life table -مفروضات و نرخ ها'!$I$5,$D$4+'life table -مفروضات و نرخ ها'!A72,"")),""),"")</f>
        <v/>
      </c>
      <c r="E73" s="122" t="str">
        <f>IF(B73&lt;&gt;"",IF('life table -مفروضات و نرخ ها'!$K$4&lt;&gt; 0,IF($E$4+'life table -مفروضات و نرخ ها'!A72&lt;$E$4+'life table -مفروضات و نرخ ها'!$I$5,$E$4+'life table -مفروضات و نرخ ها'!A72,"")),"")</f>
        <v/>
      </c>
      <c r="G73" s="123">
        <f>IF(A73&lt;&gt;"",IF('life table -مفروضات و نرخ ها'!$I$7&lt;&gt; "يكجا",G72*(1+'life table -مفروضات و نرخ ها'!$I$4),0),0)</f>
        <v>0</v>
      </c>
      <c r="H73" s="123">
        <f>IFERROR(IF(A73&lt;&gt;"",IF('life table -مفروضات و نرخ ها'!$O$11=1,(G73/K73)-(CA73+CB73+CC73),(G73/K73)),0),0)</f>
        <v>0</v>
      </c>
      <c r="I73" s="123" t="str">
        <f t="shared" si="26"/>
        <v/>
      </c>
      <c r="J73" s="123" t="str">
        <f>IF(A73&lt;&gt;"",IF(A73=1,'life table -مفروضات و نرخ ها'!$M$6,0),"")</f>
        <v/>
      </c>
      <c r="K73" s="124">
        <v>1</v>
      </c>
      <c r="L73" s="124" t="str">
        <f t="shared" si="25"/>
        <v/>
      </c>
      <c r="M73" s="124">
        <f t="shared" si="32"/>
        <v>0.28649999999999998</v>
      </c>
      <c r="N73" s="123">
        <f>IF(B73&lt;&gt;"",S73*(VLOOKUP('life table -مفروضات و نرخ ها'!$O$3+A72,'life table -مفروضات و نرخ ها'!$A$3:$D$103,4)*(1/(1+L73)^0.5)),0)</f>
        <v>0</v>
      </c>
      <c r="O73" s="123">
        <f>IFERROR(IF(C73&lt;&gt;"",R73*(VLOOKUP('life table -مفروضات و نرخ ها'!$S$3+A72,'life table -مفروضات و نرخ ها'!$A$3:$D$103,4)*(1/(1+L73)^0.5)),0),"")</f>
        <v>0</v>
      </c>
      <c r="P73" s="123">
        <f>IFERROR(IF(D73&lt;&gt;"",Q73*(VLOOKUP('life table -مفروضات و نرخ ها'!$S$4+A72,'life table -مفروضات و نرخ ها'!$A$3:$D$103,4)*(1/(1+L73)^0.5)),0),"")</f>
        <v>0</v>
      </c>
      <c r="Q73" s="123">
        <f>IF(D73&lt;&gt;"",IF((Q72*(1+'life table -مفروضات و نرخ ها'!$M$4))&gt;='life table -مفروضات و نرخ ها'!$I$10,'life table -مفروضات و نرخ ها'!$I$10,(Q72*(1+'life table -مفروضات و نرخ ها'!$M$4))),0)</f>
        <v>0</v>
      </c>
      <c r="R73" s="123">
        <f>IF(C73&lt;&gt;"",IF((R72*(1+'life table -مفروضات و نرخ ها'!$M$4))&gt;='life table -مفروضات و نرخ ها'!$I$10,'life table -مفروضات و نرخ ها'!$I$10,(R72*(1+'life table -مفروضات و نرخ ها'!$M$4))),0)</f>
        <v>0</v>
      </c>
      <c r="S73" s="123">
        <f>IF(A73&lt;&gt;"",IF((S72*(1+'life table -مفروضات و نرخ ها'!$M$4))&gt;='life table -مفروضات و نرخ ها'!$I$10,'life table -مفروضات و نرخ ها'!$I$10,(S72*(1+'life table -مفروضات و نرخ ها'!$M$4))),0)</f>
        <v>0</v>
      </c>
      <c r="T73" s="123">
        <f>IF(A73&lt;&gt;"",IF(S73*'ورود اطلاعات'!$D$7&lt;='life table -مفروضات و نرخ ها'!$M$10,S73*'ورود اطلاعات'!$D$7,'life table -مفروضات و نرخ ها'!$M$10),0)</f>
        <v>0</v>
      </c>
      <c r="U73" s="123">
        <f>IF(A73&lt;&gt;"",IF(R73*'ورود اطلاعات'!$F$7&lt;='life table -مفروضات و نرخ ها'!$M$10,R73*'ورود اطلاعات'!$F$7,'life table -مفروضات و نرخ ها'!$M$10),0)</f>
        <v>0</v>
      </c>
      <c r="V73" s="123">
        <f>IF(A73&lt;&gt;"",IF(Q73*'ورود اطلاعات'!$H$7&lt;='life table -مفروضات و نرخ ها'!$M$10,Q73*'ورود اطلاعات'!$H$7,'life table -مفروضات و نرخ ها'!$M$10),0)</f>
        <v>0</v>
      </c>
      <c r="W73" s="123" t="str">
        <f>IF(A73&lt;&gt;"",IF(W72*(1+'life table -مفروضات و نرخ ها'!$M$4)&lt;'life table -مفروضات و نرخ ها'!$I$11,W72*(1+'life table -مفروضات و نرخ ها'!$M$4),'life table -مفروضات و نرخ ها'!$I$11),"")</f>
        <v/>
      </c>
      <c r="X73" s="123">
        <f>IF(C73&lt;&gt;"",IF(X72*(1+'life table -مفروضات و نرخ ها'!$M$4)&lt;'life table -مفروضات و نرخ ها'!$I$11,X72*(1+'life table -مفروضات و نرخ ها'!$M$4),'life table -مفروضات و نرخ ها'!$I$11),0)</f>
        <v>0</v>
      </c>
      <c r="Y73" s="123">
        <f>IF(D73&lt;&gt;"",IF(Y72*(1+'life table -مفروضات و نرخ ها'!$M$4)&lt;'life table -مفروضات و نرخ ها'!$I$11,Y72*(1+'life table -مفروضات و نرخ ها'!$M$4),'life table -مفروضات و نرخ ها'!$I$11),0)</f>
        <v>0</v>
      </c>
      <c r="Z73" s="123">
        <f>IF(A73&lt;&gt;"",IF(Z72*(1+'life table -مفروضات و نرخ ها'!$M$4)&lt;'life table -مفروضات و نرخ ها'!$M$11,Z72*(1+'life table -مفروضات و نرخ ها'!$M$4),'life table -مفروضات و نرخ ها'!$M$11),0)</f>
        <v>0</v>
      </c>
      <c r="AA73" s="123">
        <f>IF(C73&lt;&gt;"",IF(AA72*(1+'life table -مفروضات و نرخ ها'!$M$4)&lt;'life table -مفروضات و نرخ ها'!$M$11,AA72*(1+'life table -مفروضات و نرخ ها'!$M$4),'life table -مفروضات و نرخ ها'!$M$11),0)</f>
        <v>0</v>
      </c>
      <c r="AB73" s="123">
        <f>IF(D73&lt;&gt;"",IF(AB72*(1+'life table -مفروضات و نرخ ها'!$M$4)&lt;'life table -مفروضات و نرخ ها'!$M$11,AB72*(1+'life table -مفروضات و نرخ ها'!$M$4),'life table -مفروضات و نرخ ها'!$M$11),0)</f>
        <v>0</v>
      </c>
      <c r="AC73" s="123">
        <f>IF(B73&gt;60,0,IF('ورود اطلاعات'!$D$14="ندارد",0,MIN(S73*'ورود اطلاعات'!$D$14,'life table -مفروضات و نرخ ها'!$O$10)))</f>
        <v>0</v>
      </c>
      <c r="AD73" s="123">
        <f>IF(C73&gt;60,0,IF('ورود اطلاعات'!$F$14="ندارد",0,MIN(R73*'ورود اطلاعات'!$F$14,'life table -مفروضات و نرخ ها'!$O$10)))</f>
        <v>0</v>
      </c>
      <c r="AE73" s="123">
        <f>IF(D73&gt;60,0,IF('ورود اطلاعات'!$H$14="ندارد",0,MIN(Q73*'ورود اطلاعات'!$H$14,'life table -مفروضات و نرخ ها'!$O$10)))</f>
        <v>0</v>
      </c>
      <c r="AF73" s="123">
        <f>IFERROR(IF(A73&lt;&gt;"",IF(AND('ورود اطلاعات'!$D$21="بیمه گذار",18&lt;=E73,E73&lt;=60),(AF72*AN72-AK72),IF(AND('ورود اطلاعات'!$D$21="بیمه شده اصلی",18&lt;=B73,B73&lt;=60),(AF72*AN72-AK72),0)),0),0)</f>
        <v>0</v>
      </c>
      <c r="AG73" s="123">
        <f t="shared" si="33"/>
        <v>0</v>
      </c>
      <c r="AH73" s="123">
        <f>IF(A73&lt;&gt;"",IF(AND('ورود اطلاعات'!$D$21="بیمه گذار",18&lt;=E73,E73&lt;=60),(AH72*AN72-AJ72),IF(AND('ورود اطلاعات'!$D$21="بیمه شده اصلی",18&lt;=B73,B73&lt;=60),(AH72*AN72-AJ72),0)),0)</f>
        <v>0</v>
      </c>
      <c r="AI73" s="123">
        <f t="shared" si="34"/>
        <v>0</v>
      </c>
      <c r="AJ73" s="123">
        <f>IFERROR(IF(A73&lt;&gt;"",IF('life table -مفروضات و نرخ ها'!$O$6="دارد",IF('life table -مفروضات و نرخ ها'!$O$11=0,IF(AND('life table -مفروضات و نرخ ها'!$K$5="خیر",'ورود اطلاعات'!$D$21="بیمه گذار"),(G74+AZ74+BA74+BB74+BC74+BD74+BE74+BF74+BG74+BH74+BI74+BP74+BQ74+BR74),IF(AND('life table -مفروضات و نرخ ها'!$K$5="خیر",'ورود اطلاعات'!$D$21="بیمه شده اصلی"),(G74+CB74+CC74),0)),0),0),0),0)</f>
        <v>0</v>
      </c>
      <c r="AK73" s="123">
        <f>IF(A73&lt;&gt;"",IF('life table -مفروضات و نرخ ها'!$O$6="دارد",IF('ورود اطلاعات'!$B$9=1,IF('ورود اطلاعات'!$B$11="خیر",G74,0),0),0),0)</f>
        <v>0</v>
      </c>
      <c r="AL73" s="123">
        <f>IF(A73&lt;&gt;"",IF('life table -مفروضات و نرخ ها'!$O$6="دارد",IF('life table -مفروضات و نرخ ها'!$O$11=1,IF('life table -مفروضات و نرخ ها'!$K$5="بلی",G74,0),0),0),0)</f>
        <v>0</v>
      </c>
      <c r="AM73" s="123" t="str">
        <f>IFERROR(IF(A73&lt;&gt;"",IF('life table -مفروضات و نرخ ها'!$O$6="دارد",IF('life table -مفروضات و نرخ ها'!$O$11=0,IF('life table -مفروضات و نرخ ها'!$K$5="بلی",(G74+CB74+CC74),0),0),0),""),0)</f>
        <v/>
      </c>
      <c r="AN73" s="124" t="str">
        <f t="shared" si="27"/>
        <v/>
      </c>
      <c r="AO73" s="124" t="str">
        <f t="shared" si="28"/>
        <v/>
      </c>
      <c r="AP73" s="124" t="str">
        <f>IF(A73&lt;&gt;"",PRODUCT($AO$4:AO73),"")</f>
        <v/>
      </c>
      <c r="AQ73" s="123">
        <f>کارمزد!N73</f>
        <v>0</v>
      </c>
      <c r="AR73" s="123">
        <f>IF(A73&lt;6,('life table -مفروضات و نرخ ها'!$Q$4/5)*$S$4,0)</f>
        <v>0</v>
      </c>
      <c r="AS73" s="123" t="str">
        <f>IFERROR(IF(A73&lt;&gt;"",'life table -مفروضات و نرخ ها'!$Q$6*H73,""),"")</f>
        <v/>
      </c>
      <c r="AT73" s="123" t="str">
        <f>IF(A73&lt;&gt;"",'life table -مفروضات و نرخ ها'!$Q$7*H73,"")</f>
        <v/>
      </c>
      <c r="AU73" s="123">
        <f t="shared" si="29"/>
        <v>0</v>
      </c>
      <c r="AV73" s="125">
        <f>IF(A73&lt;&gt;"",(('life table -مفروضات و نرخ ها'!$M$5*(((AN73)^(1/'life table -مفروضات و نرخ ها'!$M$5))-1))/((1-AO73)*((AN73)^(1/'life table -مفروضات و نرخ ها'!$M$5)))-1),0)</f>
        <v>0</v>
      </c>
      <c r="AW73" s="123" t="str">
        <f>IF(A73&lt;&gt;"",N73*'life table -مفروضات و نرخ ها'!$O$4,"")</f>
        <v/>
      </c>
      <c r="AX73" s="123" t="str">
        <f>IF(A73&lt;&gt;"",O73*'life table -مفروضات و نرخ ها'!$U$3,"")</f>
        <v/>
      </c>
      <c r="AY73" s="123" t="str">
        <f>IF(A73&lt;&gt;"",P73*'life table -مفروضات و نرخ ها'!$U$4,"")</f>
        <v/>
      </c>
      <c r="AZ73" s="123" t="str">
        <f>IFERROR(IF(A73&lt;&gt;"",IF('life table -مفروضات و نرخ ها'!$O$8=1,('life table -مفروضات و نرخ ها'!$Y$3*T73),IF('life table -مفروضات و نرخ ها'!$O$8=2,('life table -مفروضات و نرخ ها'!$Y$4*T73),IF('life table -مفروضات و نرخ ها'!$O$8=3,('life table -مفروضات و نرخ ها'!$Y$5*T73),IF('life table -مفروضات و نرخ ها'!$O$8=4,('life table -مفروضات و نرخ ها'!$Y$6*T73),('life table -مفروضات و نرخ ها'!$Y$7*T73))))),""),"")</f>
        <v/>
      </c>
      <c r="BA73" s="123" t="str">
        <f>IFERROR(IF(A73&lt;&gt;"",IF('life table -مفروضات و نرخ ها'!$S$10=1,('life table -مفروضات و نرخ ها'!$Y$3*U73),IF('life table -مفروضات و نرخ ها'!$S$10=2,('life table -مفروضات و نرخ ها'!$Y$4*U73),IF('life table -مفروضات و نرخ ها'!$S$10=3,('life table -مفروضات و نرخ ها'!$Y$5*U73),IF('life table -مفروضات و نرخ ها'!$S$10=4,('life table -مفروضات و نرخ ها'!$Y$6*U73),('life table -مفروضات و نرخ ها'!$Y$7*U73))))),""),"")</f>
        <v/>
      </c>
      <c r="BB73" s="123" t="str">
        <f>IFERROR(IF(A73&lt;&gt;"",IF('life table -مفروضات و نرخ ها'!$S$11=1,('life table -مفروضات و نرخ ها'!$Y$3*V73),IF('life table -مفروضات و نرخ ها'!$S$11=2,('life table -مفروضات و نرخ ها'!$Y$4*V73),IF('life table -مفروضات و نرخ ها'!$S$11=3,('life table -مفروضات و نرخ ها'!$Y$5*V73),IF('life table -مفروضات و نرخ ها'!$S$11=4,('life table -مفروضات و نرخ ها'!$Y$6*V73),('life table -مفروضات و نرخ ها'!$Y$7*V73))))),""),"")</f>
        <v/>
      </c>
      <c r="BC73" s="123" t="str">
        <f>IFERROR(IF(A73&lt;&gt;"",IF('life table -مفروضات و نرخ ها'!$O$8=1,('life table -مفروضات و نرخ ها'!$Z$3*W73),IF('life table -مفروضات و نرخ ها'!$O$8=2,('life table -مفروضات و نرخ ها'!$Z$4*W73),IF('life table -مفروضات و نرخ ها'!$O$8=3,('life table -مفروضات و نرخ ها'!$Z$5*W73),IF('life table -مفروضات و نرخ ها'!$O$8=4,('life table -مفروضات و نرخ ها'!$Z$6*W73),('life table -مفروضات و نرخ ها'!$Z$7*W73))))),""),"")</f>
        <v/>
      </c>
      <c r="BD73" s="123" t="str">
        <f>IFERROR(IF(A73&lt;&gt;"",IF('life table -مفروضات و نرخ ها'!$S$10=1,('life table -مفروضات و نرخ ها'!$Z$3*X73),IF('life table -مفروضات و نرخ ها'!$S$10=2,('life table -مفروضات و نرخ ها'!$Z$4*X73),IF('life table -مفروضات و نرخ ها'!$S$10=3,('life table -مفروضات و نرخ ها'!$Z$5*X73),IF('life table -مفروضات و نرخ ها'!$S$10=4,('life table -مفروضات و نرخ ها'!$Z$6*X73),('life table -مفروضات و نرخ ها'!$Z$7*X73))))),""),"")</f>
        <v/>
      </c>
      <c r="BE73" s="123" t="str">
        <f>IFERROR(IF(A73&lt;&gt;"",IF('life table -مفروضات و نرخ ها'!$S$11=1,('life table -مفروضات و نرخ ها'!$Z$3*Y73),IF('life table -مفروضات و نرخ ها'!$S$11=2,('life table -مفروضات و نرخ ها'!$Z$4*Y73),IF('life table -مفروضات و نرخ ها'!$S$11=3,('life table -مفروضات و نرخ ها'!$Z$5*Y73),IF('life table -مفروضات و نرخ ها'!$S$11=4,('life table -مفروضات و نرخ ها'!$Z$6*Y73),('life table -مفروضات و نرخ ها'!$Z$7*Y73))))),""),"")</f>
        <v/>
      </c>
      <c r="BF73" s="123" t="str">
        <f>IFERROR(IF(A73&lt;&gt;"",IF('life table -مفروضات و نرخ ها'!$O$8=1,('life table -مفروضات و نرخ ها'!$AA$3*Z73),IF('life table -مفروضات و نرخ ها'!$O$8=2,('life table -مفروضات و نرخ ها'!$AA$4*Z73),IF('life table -مفروضات و نرخ ها'!$O$8=3,('life table -مفروضات و نرخ ها'!$AA$5*Z73),IF('life table -مفروضات و نرخ ها'!$O$8=4,('life table -مفروضات و نرخ ها'!$AA$6*Z73),('life table -مفروضات و نرخ ها'!$AA$7*Z73))))),""),"")</f>
        <v/>
      </c>
      <c r="BG73" s="123" t="str">
        <f>IFERROR(IF(A73&lt;&gt;"",IF('life table -مفروضات و نرخ ها'!$S$10=1,('life table -مفروضات و نرخ ها'!$AA$3*AA73),IF('life table -مفروضات و نرخ ها'!$S$10=2,('life table -مفروضات و نرخ ها'!$AA$4*AA73),IF('life table -مفروضات و نرخ ها'!$S$10=3,('life table -مفروضات و نرخ ها'!$AA$5*AA73),IF('life table -مفروضات و نرخ ها'!$S$10=4,('life table -مفروضات و نرخ ها'!$AA$6*AA73),('life table -مفروضات و نرخ ها'!$AA$7*AA73))))),""),"")</f>
        <v/>
      </c>
      <c r="BH73" s="123" t="str">
        <f>IFERROR(IF(B73&lt;&gt;"",IF('life table -مفروضات و نرخ ها'!$S$11=1,('life table -مفروضات و نرخ ها'!$AA$3*AB73),IF('life table -مفروضات و نرخ ها'!$S$11=2,('life table -مفروضات و نرخ ها'!$AA$4*AB73),IF('life table -مفروضات و نرخ ها'!$S$11=3,('life table -مفروضات و نرخ ها'!$AA$5*AB73),IF('life table -مفروضات و نرخ ها'!$S$11=4,('life table -مفروضات و نرخ ها'!$AA$6*AB73),('life table -مفروضات و نرخ ها'!$AA$7*AB73))))),""),"")</f>
        <v/>
      </c>
      <c r="BI73" s="123" t="str">
        <f>IF(A73&lt;&gt;"",(T73*'life table -مفروضات و نرخ ها'!$Y$3+W73*'life table -مفروضات و نرخ ها'!$Z$3+Z73*'life table -مفروضات و نرخ ها'!$AA$3)*'ورود اطلاعات'!$D$22+(U73*'life table -مفروضات و نرخ ها'!$Y$3+X73*'life table -مفروضات و نرخ ها'!$Z$3+AA73*'life table -مفروضات و نرخ ها'!$AA$3)*'ورود اطلاعات'!$F$17+(V73*'life table -مفروضات و نرخ ها'!$Y$3+Y73*'life table -مفروضات و نرخ ها'!$Z$3+AB73*'life table -مفروضات و نرخ ها'!$AA$3)*('ورود اطلاعات'!$H$17),"")</f>
        <v/>
      </c>
      <c r="BJ73" s="123">
        <f>IFERROR(IF($B$4+A73='ورود اطلاعات'!$B$8+محاسبات!$B$4,0,IF('ورود اطلاعات'!$B$11="بلی",IF(AND(B73&lt;18,B73&gt;60),0,IF(AND('ورود اطلاعات'!$D$20="دارد",'ورود اطلاعات'!$B$9=0),(G73+AZ73+BA73+BB73+BC73+BD73+BE73+BF73+BG73+BH73+BP73+BQ73+BR73+BI73)/K73)*VLOOKUP(B73,'life table -مفروضات و نرخ ها'!AF:AG,2,0))*(1+'ورود اطلاعات'!$D$22+'ورود اطلاعات'!$D$5),0)),0)</f>
        <v>0</v>
      </c>
      <c r="BK73" s="123">
        <f>IFERROR(IF($B$4+A73='ورود اطلاعات'!$B$8+محاسبات!$B$4,0,IF('ورود اطلاعات'!$B$11="بلی",IF(AND(B73&lt;18,B73&gt;60),0,IF(AND('ورود اطلاعات'!$D$20="دارد",'ورود اطلاعات'!$B$9=1),(G73)/K73)*VLOOKUP(B73,'life table -مفروضات و نرخ ها'!AF:AG,2,0))*(1+'ورود اطلاعات'!$D$22+'ورود اطلاعات'!$D$5),0)),0)</f>
        <v>0</v>
      </c>
      <c r="BL73" s="123">
        <f>IFERROR(IF($E$4+A73='ورود اطلاعات'!$B$8+محاسبات!$E$4,0,IF('ورود اطلاعات'!$B$9=0,IF('ورود اطلاعات'!$B$11="خیر",IF('ورود اطلاعات'!$D$20="دارد",IF('ورود اطلاعات'!$D$21="بیمه گذار",IF(AND(E73&lt;18,E73&gt;60),0,(((G73+AZ73+BA73+BB73+BC73+BD73+BE73+BF73+BG73+BH73+BP73+BQ73+BR73+BI73)/K73)*VLOOKUP(E73,'life table -مفروضات و نرخ ها'!AF:AG,2,0)*(1+'ورود اطلاعات'!$D$24+'ورود اطلاعات'!$D$23))),0),0),0),0)),0)</f>
        <v>0</v>
      </c>
      <c r="BM73" s="123">
        <f>IFERROR(IF($B$4+A73='ورود اطلاعات'!$B$8+$B$4,0,IF('ورود اطلاعات'!$B$9=0,IF('ورود اطلاعات'!$B$11="خیر",IF('ورود اطلاعات'!$D$20="دارد",IF('ورود اطلاعات'!$D$21="بیمه شده اصلی",IF(AND(B73&lt;18,B73&gt;60),0,(((G73+AZ73+BA73+BB73+BC73+BD73+BE73+BF73+BG73+BH73+BP73+BQ73+BR73+BI73)/K73)*VLOOKUP(B73,'life table -مفروضات و نرخ ها'!AF:AG,2,0)*(1+'ورود اطلاعات'!$D$22+'ورود اطلاعات'!$D$5))),0),0),0),0)),0)</f>
        <v>0</v>
      </c>
      <c r="BN73" s="123">
        <f>IFERROR(IF($E$4+A73='ورود اطلاعات'!$B$8+$E$4,0,IF('ورود اطلاعات'!$B$9=1,IF('ورود اطلاعات'!$B$11="خیر",IF('ورود اطلاعات'!$D$20="دارد",IF('ورود اطلاعات'!$D$21="بیمه گذار",IF(AND(E73&lt;18,E73&gt;60),0,((G73/K73)*VLOOKUP(E73,'life table -مفروضات و نرخ ها'!AF:AG,2,0)*(1+'ورود اطلاعات'!$D$24+'ورود اطلاعات'!$D$23))),0),0),0))),0)</f>
        <v>0</v>
      </c>
      <c r="BO73" s="123">
        <f>IFERROR(IF($B$4+A73='ورود اطلاعات'!$B$8+$B$4,0,IF('ورود اطلاعات'!$B$9=1,IF('ورود اطلاعات'!$B$11="خیر",IF('ورود اطلاعات'!$D$20="دارد",IF('ورود اطلاعات'!$D$21="بیمه شده اصلی",IF(AND(B73&lt;18,B73&gt;60),0,((G73/K73)*VLOOKUP(B73,'life table -مفروضات و نرخ ها'!AF:AG,2,0)*(1+'ورود اطلاعات'!$D$22+'ورود اطلاعات'!$D$5))),0),0),0),0)),0)</f>
        <v>0</v>
      </c>
      <c r="BP73" s="123">
        <f>IFERROR(IF('ورود اطلاعات'!$D$16=5,(VLOOKUP(محاسبات!B73,'life table -مفروضات و نرخ ها'!AC:AD,2,0)*محاسبات!AC73)/1000000,(VLOOKUP(محاسبات!B73,'life table -مفروضات و نرخ ها'!AC:AE,3,0)*محاسبات!AC73)/1000000)*(1+'ورود اطلاعات'!$D$5),0)</f>
        <v>0</v>
      </c>
      <c r="BQ73" s="123">
        <f>IFERROR(IF('ورود اطلاعات'!$F$16=5,(VLOOKUP(C73,'life table -مفروضات و نرخ ها'!AC:AD,2,0)*AD73)/1000000,(VLOOKUP(C73,'life table -مفروضات و نرخ ها'!AC:AE,3,0)*محاسبات!AD73)/1000000)*(1+'ورود اطلاعات'!$F$5),0)</f>
        <v>0</v>
      </c>
      <c r="BR73" s="123">
        <f>IFERROR(IF('ورود اطلاعات'!$H$16=5,(VLOOKUP(D73,'life table -مفروضات و نرخ ها'!AC:AD,2,0)*AE73)/1000000,(VLOOKUP(D73,'life table -مفروضات و نرخ ها'!AC:AE,3,0)*AE73)/1000000)*(1+'ورود اطلاعات'!$H$5),0)</f>
        <v>0</v>
      </c>
      <c r="BS73" s="123" t="b">
        <f>IF(A73&lt;&gt;"",IF('ورود اطلاعات'!$B$9=1,IF('ورود اطلاعات'!$B$11="بلی",IF(AND(18&lt;=B73,B73&lt;=60),AG73*(VLOOKUP('life table -مفروضات و نرخ ها'!$O$3+A72,'life table -مفروضات و نرخ ها'!$A$3:$D$103,4,0))*(1+'ورود اطلاعات'!$D$5),0),0),0))</f>
        <v>0</v>
      </c>
      <c r="BT73" s="123" t="b">
        <f>IFERROR(IF(A73&lt;&gt;"",IF('ورود اطلاعات'!$B$9=1,IF('ورود اطلاعات'!$B$11="خیر",IF('ورود اطلاعات'!$D$21="بیمه شده اصلی",(محاسبات!AF73*VLOOKUP(محاسبات!B73,'life table -مفروضات و نرخ ها'!A:D,4,0)*(1+'ورود اطلاعات'!$D$5)),IF('ورود اطلاعات'!$D$21="بیمه گذار",(محاسبات!AF73*VLOOKUP(محاسبات!E73,'life table -مفروضات و نرخ ها'!A:D,4,0)*(1+'ورود اطلاعات'!$D$23)),0))))),0)</f>
        <v>0</v>
      </c>
      <c r="BU73" s="123" t="b">
        <f>IFERROR(IF(A73&lt;&gt;"",IF('ورود اطلاعات'!$B$9=0,IF('ورود اطلاعات'!$B$11="خیر",IF('ورود اطلاعات'!$D$21="بیمه شده اصلی",(محاسبات!AH73*VLOOKUP(محاسبات!B73,'life table -مفروضات و نرخ ها'!A:D,4,0)*(1+'ورود اطلاعات'!$D$5)),IF('ورود اطلاعات'!$D$21="بیمه گذار",(محاسبات!AH73*VLOOKUP(محاسبات!E73,'life table -مفروضات و نرخ ها'!A:D,4,0)*(1+'ورود اطلاعات'!$D$23)),0))))),0)</f>
        <v>0</v>
      </c>
      <c r="BV73" s="123" t="b">
        <f>IF(A73&lt;&gt;"",IF('ورود اطلاعات'!$B$9=0,IF('ورود اطلاعات'!$B$11="بلی",IF(AND(18&lt;=B73,B73&lt;=60),AI73*(VLOOKUP('life table -مفروضات و نرخ ها'!$O$3+A72,'life table -مفروضات و نرخ ها'!$A$3:$D$103,4,0))*(1+'ورود اطلاعات'!$D$5),0),0),0))</f>
        <v>0</v>
      </c>
      <c r="BW73" s="123" t="str">
        <f>IFERROR(IF(A73&lt;&gt;"",'life table -مفروضات و نرخ ها'!$Q$11*BK73,""),0)</f>
        <v/>
      </c>
      <c r="BX73" s="123" t="str">
        <f>IFERROR(IF(A73&lt;&gt;"",'life table -مفروضات و نرخ ها'!$Q$11*(BO73+BN73),""),0)</f>
        <v/>
      </c>
      <c r="BY73" s="123">
        <f>IFERROR(IF(A73&lt;&gt;"",BJ73*'life table -مفروضات و نرخ ها'!$Q$11,0),"")</f>
        <v>0</v>
      </c>
      <c r="BZ73" s="123">
        <f>IFERROR(IF(A73&lt;&gt;"",(BM73+BL73)*'life table -مفروضات و نرخ ها'!$Q$11,0),0)</f>
        <v>0</v>
      </c>
      <c r="CA73" s="123">
        <f>IF(A73&lt;&gt;"",AZ73+BC73+BF73+BJ73+BK73+BL73+BM73+BN73+BO73+BP73+BS73+BT73+BU73+BV73+BW73+BX73+BY73+BZ73+'ورود اطلاعات'!$D$22*(محاسبات!T73*'life table -مفروضات و نرخ ها'!$Y$3+محاسبات!W73*'life table -مفروضات و نرخ ها'!$Z$3+محاسبات!Z73*'life table -مفروضات و نرخ ها'!$AA$3),0)</f>
        <v>0</v>
      </c>
      <c r="CB73" s="123">
        <f>IF(A73&lt;&gt;"",BA73+BD73+BG73+BQ73+'ورود اطلاعات'!$F$17*(محاسبات!U73*'life table -مفروضات و نرخ ها'!$Y$3+محاسبات!X73*'life table -مفروضات و نرخ ها'!$Z$3+محاسبات!AA73*'life table -مفروضات و نرخ ها'!$AA$3),0)</f>
        <v>0</v>
      </c>
      <c r="CC73" s="123" t="str">
        <f>IF(A73&lt;&gt;"",BB73+BE73+BH73+BR73+'ورود اطلاعات'!$H$17*(محاسبات!V73*'life table -مفروضات و نرخ ها'!$Y$3+محاسبات!Y73*'life table -مفروضات و نرخ ها'!$Z$3+محاسبات!AB73*'life table -مفروضات و نرخ ها'!$AA$3),"")</f>
        <v/>
      </c>
      <c r="CD73" s="123" t="str">
        <f>IF(B73&lt;&gt;"",'life table -مفروضات و نرخ ها'!$Q$8*(N73+P73+O73+AQ73+AR73+AS73+AT73+AW73+AX73+AY73+AZ73+BA73+BL73+BN73+BO73+BB73+BC73+BD73+BE73+BF73+BG73+BH73+BP73+BQ73+BR73+BJ73+BK73+BM73+BS73+BT73+BU73+BV73+BW73+BX73+BY73+BZ73+AU73),"")</f>
        <v/>
      </c>
      <c r="CE73" s="123" t="str">
        <f>IF(B73&lt;&gt;"",'life table -مفروضات و نرخ ها'!$Q$9*(N73+P73+O73+AQ73+AR73+AS73+AT73+AW73+AX73+AY73+AZ73+BA73+BL73+BN73+BO73+BB73+BC73+BD73+BE73+BF73+BG73+BH73+BP73+BQ73+BR73+BJ73+BK73+BM73+BS73+BT73+BU73+BV73+BW73+BX73+BY73+BZ73+AU73),"")</f>
        <v/>
      </c>
      <c r="CF73" s="123" t="str">
        <f>IF(A73&lt;&gt;"",(CF72*(1+L73)+(I73/'life table -مفروضات و نرخ ها'!$M$5)*L73*((1+L73)^(1/'life table -مفروضات و نرخ ها'!$M$5))/(((1+L73)^(1/'life table -مفروضات و نرخ ها'!$M$5))-1)),"")</f>
        <v/>
      </c>
      <c r="CG73" s="123" t="str">
        <f t="shared" ref="CG73:CG85" si="39">IF(A73&lt;&gt;"",CF73,"")</f>
        <v/>
      </c>
      <c r="CH73" s="123" t="str">
        <f t="shared" si="37"/>
        <v/>
      </c>
      <c r="CI73" s="123" t="str">
        <f t="shared" si="38"/>
        <v/>
      </c>
      <c r="CJ73" s="123" t="str">
        <f t="shared" si="30"/>
        <v/>
      </c>
      <c r="CK73" s="121">
        <f>'ورود اطلاعات'!$D$19*محاسبات!G72</f>
        <v>0</v>
      </c>
      <c r="CL73" s="126">
        <f t="shared" si="31"/>
        <v>0</v>
      </c>
      <c r="CM73" s="123" t="str">
        <f>IF(A73&lt;&gt;"",(CM72*(1+$CO$1)+(I73/'life table -مفروضات و نرخ ها'!$M$5)*$CO$1*((1+$CO$1)^(1/'life table -مفروضات و نرخ ها'!$M$5))/(((1+$CO$1)^(1/'life table -مفروضات و نرخ ها'!$M$5))-1)),"")</f>
        <v/>
      </c>
      <c r="CN73" s="123" t="str">
        <f t="shared" si="35"/>
        <v/>
      </c>
    </row>
    <row r="74" spans="1:92" ht="19.5" x14ac:dyDescent="0.25">
      <c r="A74" s="95" t="str">
        <f t="shared" si="36"/>
        <v/>
      </c>
      <c r="B74" s="122" t="str">
        <f>IFERROR(IF(A73+$B$4&gt;81,"",IF($B$4+'life table -مفروضات و نرخ ها'!A73&lt;$B$4+'life table -مفروضات و نرخ ها'!$I$5,$B$4+'life table -مفروضات و نرخ ها'!A73,"")),"")</f>
        <v/>
      </c>
      <c r="C74" s="122" t="str">
        <f>IFERROR(IF(B74&lt;&gt;"",IF(A73+$C$4&gt;81,"",IF($C$4+'life table -مفروضات و نرخ ها'!A73&lt;$C$4+'life table -مفروضات و نرخ ها'!$I$5,$C$4+'life table -مفروضات و نرخ ها'!A73,"")),""),"")</f>
        <v/>
      </c>
      <c r="D74" s="122" t="str">
        <f>IFERROR(IF(B74&lt;&gt;"",IF(A73+$D$4&gt;81,"",IF($D$4+'life table -مفروضات و نرخ ها'!A73&lt;$D$4+'life table -مفروضات و نرخ ها'!$I$5,$D$4+'life table -مفروضات و نرخ ها'!A73,"")),""),"")</f>
        <v/>
      </c>
      <c r="E74" s="122" t="str">
        <f>IF(B74&lt;&gt;"",IF('life table -مفروضات و نرخ ها'!$K$4&lt;&gt; 0,IF($E$4+'life table -مفروضات و نرخ ها'!A73&lt;$E$4+'life table -مفروضات و نرخ ها'!$I$5,$E$4+'life table -مفروضات و نرخ ها'!A73,"")),"")</f>
        <v/>
      </c>
      <c r="G74" s="123">
        <f>IF(A74&lt;&gt;"",IF('life table -مفروضات و نرخ ها'!$I$7&lt;&gt; "يكجا",G73*(1+'life table -مفروضات و نرخ ها'!$I$4),0),0)</f>
        <v>0</v>
      </c>
      <c r="H74" s="123">
        <f>IFERROR(IF(A74&lt;&gt;"",IF('life table -مفروضات و نرخ ها'!$O$11=1,(G74/K74)-(CA74+CB74+CC74),(G74/K74)),0),0)</f>
        <v>0</v>
      </c>
      <c r="I74" s="123" t="str">
        <f t="shared" si="26"/>
        <v/>
      </c>
      <c r="J74" s="123" t="str">
        <f>IF(A74&lt;&gt;"",IF(A74=1,'life table -مفروضات و نرخ ها'!$M$6,0),"")</f>
        <v/>
      </c>
      <c r="K74" s="124">
        <v>1</v>
      </c>
      <c r="L74" s="124" t="str">
        <f t="shared" si="25"/>
        <v/>
      </c>
      <c r="M74" s="124">
        <f t="shared" si="32"/>
        <v>0.28649999999999998</v>
      </c>
      <c r="N74" s="123">
        <f>IF(B74&lt;&gt;"",S74*(VLOOKUP('life table -مفروضات و نرخ ها'!$O$3+A73,'life table -مفروضات و نرخ ها'!$A$3:$D$103,4)*(1/(1+L74)^0.5)),0)</f>
        <v>0</v>
      </c>
      <c r="O74" s="123">
        <f>IFERROR(IF(C74&lt;&gt;"",R74*(VLOOKUP('life table -مفروضات و نرخ ها'!$S$3+A73,'life table -مفروضات و نرخ ها'!$A$3:$D$103,4)*(1/(1+L74)^0.5)),0),"")</f>
        <v>0</v>
      </c>
      <c r="P74" s="123">
        <f>IFERROR(IF(D74&lt;&gt;"",Q74*(VLOOKUP('life table -مفروضات و نرخ ها'!$S$4+A73,'life table -مفروضات و نرخ ها'!$A$3:$D$103,4)*(1/(1+L74)^0.5)),0),"")</f>
        <v>0</v>
      </c>
      <c r="Q74" s="123">
        <f>IF(D74&lt;&gt;"",IF((Q73*(1+'life table -مفروضات و نرخ ها'!$M$4))&gt;='life table -مفروضات و نرخ ها'!$I$10,'life table -مفروضات و نرخ ها'!$I$10,(Q73*(1+'life table -مفروضات و نرخ ها'!$M$4))),0)</f>
        <v>0</v>
      </c>
      <c r="R74" s="123">
        <f>IF(C74&lt;&gt;"",IF((R73*(1+'life table -مفروضات و نرخ ها'!$M$4))&gt;='life table -مفروضات و نرخ ها'!$I$10,'life table -مفروضات و نرخ ها'!$I$10,(R73*(1+'life table -مفروضات و نرخ ها'!$M$4))),0)</f>
        <v>0</v>
      </c>
      <c r="S74" s="123">
        <f>IF(A74&lt;&gt;"",IF((S73*(1+'life table -مفروضات و نرخ ها'!$M$4))&gt;='life table -مفروضات و نرخ ها'!$I$10,'life table -مفروضات و نرخ ها'!$I$10,(S73*(1+'life table -مفروضات و نرخ ها'!$M$4))),0)</f>
        <v>0</v>
      </c>
      <c r="T74" s="123">
        <f>IF(A74&lt;&gt;"",IF(S74*'ورود اطلاعات'!$D$7&lt;='life table -مفروضات و نرخ ها'!$M$10,S74*'ورود اطلاعات'!$D$7,'life table -مفروضات و نرخ ها'!$M$10),0)</f>
        <v>0</v>
      </c>
      <c r="U74" s="123">
        <f>IF(A74&lt;&gt;"",IF(R74*'ورود اطلاعات'!$F$7&lt;='life table -مفروضات و نرخ ها'!$M$10,R74*'ورود اطلاعات'!$F$7,'life table -مفروضات و نرخ ها'!$M$10),0)</f>
        <v>0</v>
      </c>
      <c r="V74" s="123">
        <f>IF(A74&lt;&gt;"",IF(Q74*'ورود اطلاعات'!$H$7&lt;='life table -مفروضات و نرخ ها'!$M$10,Q74*'ورود اطلاعات'!$H$7,'life table -مفروضات و نرخ ها'!$M$10),0)</f>
        <v>0</v>
      </c>
      <c r="W74" s="123" t="str">
        <f>IF(A74&lt;&gt;"",IF(W73*(1+'life table -مفروضات و نرخ ها'!$M$4)&lt;'life table -مفروضات و نرخ ها'!$I$11,W73*(1+'life table -مفروضات و نرخ ها'!$M$4),'life table -مفروضات و نرخ ها'!$I$11),"")</f>
        <v/>
      </c>
      <c r="X74" s="123">
        <f>IF(C74&lt;&gt;"",IF(X73*(1+'life table -مفروضات و نرخ ها'!$M$4)&lt;'life table -مفروضات و نرخ ها'!$I$11,X73*(1+'life table -مفروضات و نرخ ها'!$M$4),'life table -مفروضات و نرخ ها'!$I$11),0)</f>
        <v>0</v>
      </c>
      <c r="Y74" s="123">
        <f>IF(D74&lt;&gt;"",IF(Y73*(1+'life table -مفروضات و نرخ ها'!$M$4)&lt;'life table -مفروضات و نرخ ها'!$I$11,Y73*(1+'life table -مفروضات و نرخ ها'!$M$4),'life table -مفروضات و نرخ ها'!$I$11),0)</f>
        <v>0</v>
      </c>
      <c r="Z74" s="123">
        <f>IF(A74&lt;&gt;"",IF(Z73*(1+'life table -مفروضات و نرخ ها'!$M$4)&lt;'life table -مفروضات و نرخ ها'!$M$11,Z73*(1+'life table -مفروضات و نرخ ها'!$M$4),'life table -مفروضات و نرخ ها'!$M$11),0)</f>
        <v>0</v>
      </c>
      <c r="AA74" s="123">
        <f>IF(C74&lt;&gt;"",IF(AA73*(1+'life table -مفروضات و نرخ ها'!$M$4)&lt;'life table -مفروضات و نرخ ها'!$M$11,AA73*(1+'life table -مفروضات و نرخ ها'!$M$4),'life table -مفروضات و نرخ ها'!$M$11),0)</f>
        <v>0</v>
      </c>
      <c r="AB74" s="123">
        <f>IF(D74&lt;&gt;"",IF(AB73*(1+'life table -مفروضات و نرخ ها'!$M$4)&lt;'life table -مفروضات و نرخ ها'!$M$11,AB73*(1+'life table -مفروضات و نرخ ها'!$M$4),'life table -مفروضات و نرخ ها'!$M$11),0)</f>
        <v>0</v>
      </c>
      <c r="AC74" s="123">
        <f>IF(B74&gt;60,0,IF('ورود اطلاعات'!$D$14="ندارد",0,MIN(S74*'ورود اطلاعات'!$D$14,'life table -مفروضات و نرخ ها'!$O$10)))</f>
        <v>0</v>
      </c>
      <c r="AD74" s="123">
        <f>IF(C74&gt;60,0,IF('ورود اطلاعات'!$F$14="ندارد",0,MIN(R74*'ورود اطلاعات'!$F$14,'life table -مفروضات و نرخ ها'!$O$10)))</f>
        <v>0</v>
      </c>
      <c r="AE74" s="123">
        <f>IF(D74&gt;60,0,IF('ورود اطلاعات'!$H$14="ندارد",0,MIN(Q74*'ورود اطلاعات'!$H$14,'life table -مفروضات و نرخ ها'!$O$10)))</f>
        <v>0</v>
      </c>
      <c r="AF74" s="123">
        <f>IFERROR(IF(A74&lt;&gt;"",IF(AND('ورود اطلاعات'!$D$21="بیمه گذار",18&lt;=E74,E74&lt;=60),(AF73*AN73-AK73),IF(AND('ورود اطلاعات'!$D$21="بیمه شده اصلی",18&lt;=B74,B74&lt;=60),(AF73*AN73-AK73),0)),0),0)</f>
        <v>0</v>
      </c>
      <c r="AG74" s="123">
        <f t="shared" si="33"/>
        <v>0</v>
      </c>
      <c r="AH74" s="123">
        <f>IF(A74&lt;&gt;"",IF(AND('ورود اطلاعات'!$D$21="بیمه گذار",18&lt;=E74,E74&lt;=60),(AH73*AN73-AJ73),IF(AND('ورود اطلاعات'!$D$21="بیمه شده اصلی",18&lt;=B74,B74&lt;=60),(AH73*AN73-AJ73),0)),0)</f>
        <v>0</v>
      </c>
      <c r="AI74" s="123">
        <f t="shared" si="34"/>
        <v>0</v>
      </c>
      <c r="AJ74" s="123">
        <f>IFERROR(IF(A74&lt;&gt;"",IF('life table -مفروضات و نرخ ها'!$O$6="دارد",IF('life table -مفروضات و نرخ ها'!$O$11=0,IF(AND('life table -مفروضات و نرخ ها'!$K$5="خیر",'ورود اطلاعات'!$D$21="بیمه گذار"),(G75+AZ75+BA75+BB75+BC75+BD75+BE75+BF75+BG75+BH75+BI75+BP75+BQ75+BR75),IF(AND('life table -مفروضات و نرخ ها'!$K$5="خیر",'ورود اطلاعات'!$D$21="بیمه شده اصلی"),(G75+CB75+CC75),0)),0),0),0),0)</f>
        <v>0</v>
      </c>
      <c r="AK74" s="123">
        <f>IF(A74&lt;&gt;"",IF('life table -مفروضات و نرخ ها'!$O$6="دارد",IF('ورود اطلاعات'!$B$9=1,IF('ورود اطلاعات'!$B$11="خیر",G75,0),0),0),0)</f>
        <v>0</v>
      </c>
      <c r="AL74" s="123">
        <f>IF(A74&lt;&gt;"",IF('life table -مفروضات و نرخ ها'!$O$6="دارد",IF('life table -مفروضات و نرخ ها'!$O$11=1,IF('life table -مفروضات و نرخ ها'!$K$5="بلی",G75,0),0),0),0)</f>
        <v>0</v>
      </c>
      <c r="AM74" s="123" t="str">
        <f>IFERROR(IF(A74&lt;&gt;"",IF('life table -مفروضات و نرخ ها'!$O$6="دارد",IF('life table -مفروضات و نرخ ها'!$O$11=0,IF('life table -مفروضات و نرخ ها'!$K$5="بلی",(G75+CB75+CC75),0),0),0),""),0)</f>
        <v/>
      </c>
      <c r="AN74" s="124" t="str">
        <f t="shared" si="27"/>
        <v/>
      </c>
      <c r="AO74" s="124" t="str">
        <f t="shared" si="28"/>
        <v/>
      </c>
      <c r="AP74" s="124" t="str">
        <f>IF(A74&lt;&gt;"",PRODUCT($AO$4:AO74),"")</f>
        <v/>
      </c>
      <c r="AQ74" s="123">
        <f>کارمزد!N74</f>
        <v>0</v>
      </c>
      <c r="AR74" s="123">
        <f>IF(A74&lt;6,('life table -مفروضات و نرخ ها'!$Q$4/5)*$S$4,0)</f>
        <v>0</v>
      </c>
      <c r="AS74" s="123" t="str">
        <f>IFERROR(IF(A74&lt;&gt;"",'life table -مفروضات و نرخ ها'!$Q$6*H74,""),"")</f>
        <v/>
      </c>
      <c r="AT74" s="123" t="str">
        <f>IF(A74&lt;&gt;"",'life table -مفروضات و نرخ ها'!$Q$7*H74,"")</f>
        <v/>
      </c>
      <c r="AU74" s="123">
        <f t="shared" si="29"/>
        <v>0</v>
      </c>
      <c r="AV74" s="125">
        <f>IF(A74&lt;&gt;"",(('life table -مفروضات و نرخ ها'!$M$5*(((AN74)^(1/'life table -مفروضات و نرخ ها'!$M$5))-1))/((1-AO74)*((AN74)^(1/'life table -مفروضات و نرخ ها'!$M$5)))-1),0)</f>
        <v>0</v>
      </c>
      <c r="AW74" s="123" t="str">
        <f>IF(A74&lt;&gt;"",N74*'life table -مفروضات و نرخ ها'!$O$4,"")</f>
        <v/>
      </c>
      <c r="AX74" s="123" t="str">
        <f>IF(A74&lt;&gt;"",O74*'life table -مفروضات و نرخ ها'!$U$3,"")</f>
        <v/>
      </c>
      <c r="AY74" s="123" t="str">
        <f>IF(A74&lt;&gt;"",P74*'life table -مفروضات و نرخ ها'!$U$4,"")</f>
        <v/>
      </c>
      <c r="AZ74" s="123" t="str">
        <f>IFERROR(IF(A74&lt;&gt;"",IF('life table -مفروضات و نرخ ها'!$O$8=1,('life table -مفروضات و نرخ ها'!$Y$3*T74),IF('life table -مفروضات و نرخ ها'!$O$8=2,('life table -مفروضات و نرخ ها'!$Y$4*T74),IF('life table -مفروضات و نرخ ها'!$O$8=3,('life table -مفروضات و نرخ ها'!$Y$5*T74),IF('life table -مفروضات و نرخ ها'!$O$8=4,('life table -مفروضات و نرخ ها'!$Y$6*T74),('life table -مفروضات و نرخ ها'!$Y$7*T74))))),""),"")</f>
        <v/>
      </c>
      <c r="BA74" s="123" t="str">
        <f>IFERROR(IF(A74&lt;&gt;"",IF('life table -مفروضات و نرخ ها'!$S$10=1,('life table -مفروضات و نرخ ها'!$Y$3*U74),IF('life table -مفروضات و نرخ ها'!$S$10=2,('life table -مفروضات و نرخ ها'!$Y$4*U74),IF('life table -مفروضات و نرخ ها'!$S$10=3,('life table -مفروضات و نرخ ها'!$Y$5*U74),IF('life table -مفروضات و نرخ ها'!$S$10=4,('life table -مفروضات و نرخ ها'!$Y$6*U74),('life table -مفروضات و نرخ ها'!$Y$7*U74))))),""),"")</f>
        <v/>
      </c>
      <c r="BB74" s="123" t="str">
        <f>IFERROR(IF(A74&lt;&gt;"",IF('life table -مفروضات و نرخ ها'!$S$11=1,('life table -مفروضات و نرخ ها'!$Y$3*V74),IF('life table -مفروضات و نرخ ها'!$S$11=2,('life table -مفروضات و نرخ ها'!$Y$4*V74),IF('life table -مفروضات و نرخ ها'!$S$11=3,('life table -مفروضات و نرخ ها'!$Y$5*V74),IF('life table -مفروضات و نرخ ها'!$S$11=4,('life table -مفروضات و نرخ ها'!$Y$6*V74),('life table -مفروضات و نرخ ها'!$Y$7*V74))))),""),"")</f>
        <v/>
      </c>
      <c r="BC74" s="123" t="str">
        <f>IFERROR(IF(A74&lt;&gt;"",IF('life table -مفروضات و نرخ ها'!$O$8=1,('life table -مفروضات و نرخ ها'!$Z$3*W74),IF('life table -مفروضات و نرخ ها'!$O$8=2,('life table -مفروضات و نرخ ها'!$Z$4*W74),IF('life table -مفروضات و نرخ ها'!$O$8=3,('life table -مفروضات و نرخ ها'!$Z$5*W74),IF('life table -مفروضات و نرخ ها'!$O$8=4,('life table -مفروضات و نرخ ها'!$Z$6*W74),('life table -مفروضات و نرخ ها'!$Z$7*W74))))),""),"")</f>
        <v/>
      </c>
      <c r="BD74" s="123" t="str">
        <f>IFERROR(IF(A74&lt;&gt;"",IF('life table -مفروضات و نرخ ها'!$S$10=1,('life table -مفروضات و نرخ ها'!$Z$3*X74),IF('life table -مفروضات و نرخ ها'!$S$10=2,('life table -مفروضات و نرخ ها'!$Z$4*X74),IF('life table -مفروضات و نرخ ها'!$S$10=3,('life table -مفروضات و نرخ ها'!$Z$5*X74),IF('life table -مفروضات و نرخ ها'!$S$10=4,('life table -مفروضات و نرخ ها'!$Z$6*X74),('life table -مفروضات و نرخ ها'!$Z$7*X74))))),""),"")</f>
        <v/>
      </c>
      <c r="BE74" s="123" t="str">
        <f>IFERROR(IF(A74&lt;&gt;"",IF('life table -مفروضات و نرخ ها'!$S$11=1,('life table -مفروضات و نرخ ها'!$Z$3*Y74),IF('life table -مفروضات و نرخ ها'!$S$11=2,('life table -مفروضات و نرخ ها'!$Z$4*Y74),IF('life table -مفروضات و نرخ ها'!$S$11=3,('life table -مفروضات و نرخ ها'!$Z$5*Y74),IF('life table -مفروضات و نرخ ها'!$S$11=4,('life table -مفروضات و نرخ ها'!$Z$6*Y74),('life table -مفروضات و نرخ ها'!$Z$7*Y74))))),""),"")</f>
        <v/>
      </c>
      <c r="BF74" s="123" t="str">
        <f>IFERROR(IF(A74&lt;&gt;"",IF('life table -مفروضات و نرخ ها'!$O$8=1,('life table -مفروضات و نرخ ها'!$AA$3*Z74),IF('life table -مفروضات و نرخ ها'!$O$8=2,('life table -مفروضات و نرخ ها'!$AA$4*Z74),IF('life table -مفروضات و نرخ ها'!$O$8=3,('life table -مفروضات و نرخ ها'!$AA$5*Z74),IF('life table -مفروضات و نرخ ها'!$O$8=4,('life table -مفروضات و نرخ ها'!$AA$6*Z74),('life table -مفروضات و نرخ ها'!$AA$7*Z74))))),""),"")</f>
        <v/>
      </c>
      <c r="BG74" s="123" t="str">
        <f>IFERROR(IF(A74&lt;&gt;"",IF('life table -مفروضات و نرخ ها'!$S$10=1,('life table -مفروضات و نرخ ها'!$AA$3*AA74),IF('life table -مفروضات و نرخ ها'!$S$10=2,('life table -مفروضات و نرخ ها'!$AA$4*AA74),IF('life table -مفروضات و نرخ ها'!$S$10=3,('life table -مفروضات و نرخ ها'!$AA$5*AA74),IF('life table -مفروضات و نرخ ها'!$S$10=4,('life table -مفروضات و نرخ ها'!$AA$6*AA74),('life table -مفروضات و نرخ ها'!$AA$7*AA74))))),""),"")</f>
        <v/>
      </c>
      <c r="BH74" s="123" t="str">
        <f>IFERROR(IF(B74&lt;&gt;"",IF('life table -مفروضات و نرخ ها'!$S$11=1,('life table -مفروضات و نرخ ها'!$AA$3*AB74),IF('life table -مفروضات و نرخ ها'!$S$11=2,('life table -مفروضات و نرخ ها'!$AA$4*AB74),IF('life table -مفروضات و نرخ ها'!$S$11=3,('life table -مفروضات و نرخ ها'!$AA$5*AB74),IF('life table -مفروضات و نرخ ها'!$S$11=4,('life table -مفروضات و نرخ ها'!$AA$6*AB74),('life table -مفروضات و نرخ ها'!$AA$7*AB74))))),""),"")</f>
        <v/>
      </c>
      <c r="BI74" s="123" t="str">
        <f>IF(A74&lt;&gt;"",(T74*'life table -مفروضات و نرخ ها'!$Y$3+W74*'life table -مفروضات و نرخ ها'!$Z$3+Z74*'life table -مفروضات و نرخ ها'!$AA$3)*'ورود اطلاعات'!$D$22+(U74*'life table -مفروضات و نرخ ها'!$Y$3+X74*'life table -مفروضات و نرخ ها'!$Z$3+AA74*'life table -مفروضات و نرخ ها'!$AA$3)*'ورود اطلاعات'!$F$17+(V74*'life table -مفروضات و نرخ ها'!$Y$3+Y74*'life table -مفروضات و نرخ ها'!$Z$3+AB74*'life table -مفروضات و نرخ ها'!$AA$3)*('ورود اطلاعات'!$H$17),"")</f>
        <v/>
      </c>
      <c r="BJ74" s="123">
        <f>IFERROR(IF($B$4+A74='ورود اطلاعات'!$B$8+محاسبات!$B$4,0,IF('ورود اطلاعات'!$B$11="بلی",IF(AND(B74&lt;18,B74&gt;60),0,IF(AND('ورود اطلاعات'!$D$20="دارد",'ورود اطلاعات'!$B$9=0),(G74+AZ74+BA74+BB74+BC74+BD74+BE74+BF74+BG74+BH74+BP74+BQ74+BR74+BI74)/K74)*VLOOKUP(B74,'life table -مفروضات و نرخ ها'!AF:AG,2,0))*(1+'ورود اطلاعات'!$D$22+'ورود اطلاعات'!$D$5),0)),0)</f>
        <v>0</v>
      </c>
      <c r="BK74" s="123">
        <f>IFERROR(IF($B$4+A74='ورود اطلاعات'!$B$8+محاسبات!$B$4,0,IF('ورود اطلاعات'!$B$11="بلی",IF(AND(B74&lt;18,B74&gt;60),0,IF(AND('ورود اطلاعات'!$D$20="دارد",'ورود اطلاعات'!$B$9=1),(G74)/K74)*VLOOKUP(B74,'life table -مفروضات و نرخ ها'!AF:AG,2,0))*(1+'ورود اطلاعات'!$D$22+'ورود اطلاعات'!$D$5),0)),0)</f>
        <v>0</v>
      </c>
      <c r="BL74" s="123">
        <f>IFERROR(IF($E$4+A74='ورود اطلاعات'!$B$8+محاسبات!$E$4,0,IF('ورود اطلاعات'!$B$9=0,IF('ورود اطلاعات'!$B$11="خیر",IF('ورود اطلاعات'!$D$20="دارد",IF('ورود اطلاعات'!$D$21="بیمه گذار",IF(AND(E74&lt;18,E74&gt;60),0,(((G74+AZ74+BA74+BB74+BC74+BD74+BE74+BF74+BG74+BH74+BP74+BQ74+BR74+BI74)/K74)*VLOOKUP(E74,'life table -مفروضات و نرخ ها'!AF:AG,2,0)*(1+'ورود اطلاعات'!$D$24+'ورود اطلاعات'!$D$23))),0),0),0),0)),0)</f>
        <v>0</v>
      </c>
      <c r="BM74" s="123">
        <f>IFERROR(IF($B$4+A74='ورود اطلاعات'!$B$8+$B$4,0,IF('ورود اطلاعات'!$B$9=0,IF('ورود اطلاعات'!$B$11="خیر",IF('ورود اطلاعات'!$D$20="دارد",IF('ورود اطلاعات'!$D$21="بیمه شده اصلی",IF(AND(B74&lt;18,B74&gt;60),0,(((G74+AZ74+BA74+BB74+BC74+BD74+BE74+BF74+BG74+BH74+BP74+BQ74+BR74+BI74)/K74)*VLOOKUP(B74,'life table -مفروضات و نرخ ها'!AF:AG,2,0)*(1+'ورود اطلاعات'!$D$22+'ورود اطلاعات'!$D$5))),0),0),0),0)),0)</f>
        <v>0</v>
      </c>
      <c r="BN74" s="123">
        <f>IFERROR(IF($E$4+A74='ورود اطلاعات'!$B$8+$E$4,0,IF('ورود اطلاعات'!$B$9=1,IF('ورود اطلاعات'!$B$11="خیر",IF('ورود اطلاعات'!$D$20="دارد",IF('ورود اطلاعات'!$D$21="بیمه گذار",IF(AND(E74&lt;18,E74&gt;60),0,((G74/K74)*VLOOKUP(E74,'life table -مفروضات و نرخ ها'!AF:AG,2,0)*(1+'ورود اطلاعات'!$D$24+'ورود اطلاعات'!$D$23))),0),0),0))),0)</f>
        <v>0</v>
      </c>
      <c r="BO74" s="123">
        <f>IFERROR(IF($B$4+A74='ورود اطلاعات'!$B$8+$B$4,0,IF('ورود اطلاعات'!$B$9=1,IF('ورود اطلاعات'!$B$11="خیر",IF('ورود اطلاعات'!$D$20="دارد",IF('ورود اطلاعات'!$D$21="بیمه شده اصلی",IF(AND(B74&lt;18,B74&gt;60),0,((G74/K74)*VLOOKUP(B74,'life table -مفروضات و نرخ ها'!AF:AG,2,0)*(1+'ورود اطلاعات'!$D$22+'ورود اطلاعات'!$D$5))),0),0),0),0)),0)</f>
        <v>0</v>
      </c>
      <c r="BP74" s="123">
        <f>IFERROR(IF('ورود اطلاعات'!$D$16=5,(VLOOKUP(محاسبات!B74,'life table -مفروضات و نرخ ها'!AC:AD,2,0)*محاسبات!AC74)/1000000,(VLOOKUP(محاسبات!B74,'life table -مفروضات و نرخ ها'!AC:AE,3,0)*محاسبات!AC74)/1000000)*(1+'ورود اطلاعات'!$D$5),0)</f>
        <v>0</v>
      </c>
      <c r="BQ74" s="123">
        <f>IFERROR(IF('ورود اطلاعات'!$F$16=5,(VLOOKUP(C74,'life table -مفروضات و نرخ ها'!AC:AD,2,0)*AD74)/1000000,(VLOOKUP(C74,'life table -مفروضات و نرخ ها'!AC:AE,3,0)*محاسبات!AD74)/1000000)*(1+'ورود اطلاعات'!$F$5),0)</f>
        <v>0</v>
      </c>
      <c r="BR74" s="123">
        <f>IFERROR(IF('ورود اطلاعات'!$H$16=5,(VLOOKUP(D74,'life table -مفروضات و نرخ ها'!AC:AD,2,0)*AE74)/1000000,(VLOOKUP(D74,'life table -مفروضات و نرخ ها'!AC:AE,3,0)*AE74)/1000000)*(1+'ورود اطلاعات'!$H$5),0)</f>
        <v>0</v>
      </c>
      <c r="BS74" s="123" t="b">
        <f>IF(A74&lt;&gt;"",IF('ورود اطلاعات'!$B$9=1,IF('ورود اطلاعات'!$B$11="بلی",IF(AND(18&lt;=B74,B74&lt;=60),AG74*(VLOOKUP('life table -مفروضات و نرخ ها'!$O$3+A73,'life table -مفروضات و نرخ ها'!$A$3:$D$103,4,0))*(1+'ورود اطلاعات'!$D$5),0),0),0))</f>
        <v>0</v>
      </c>
      <c r="BT74" s="123" t="b">
        <f>IFERROR(IF(A74&lt;&gt;"",IF('ورود اطلاعات'!$B$9=1,IF('ورود اطلاعات'!$B$11="خیر",IF('ورود اطلاعات'!$D$21="بیمه شده اصلی",(محاسبات!AF74*VLOOKUP(محاسبات!B74,'life table -مفروضات و نرخ ها'!A:D,4,0)*(1+'ورود اطلاعات'!$D$5)),IF('ورود اطلاعات'!$D$21="بیمه گذار",(محاسبات!AF74*VLOOKUP(محاسبات!E74,'life table -مفروضات و نرخ ها'!A:D,4,0)*(1+'ورود اطلاعات'!$D$23)),0))))),0)</f>
        <v>0</v>
      </c>
      <c r="BU74" s="123" t="b">
        <f>IFERROR(IF(A74&lt;&gt;"",IF('ورود اطلاعات'!$B$9=0,IF('ورود اطلاعات'!$B$11="خیر",IF('ورود اطلاعات'!$D$21="بیمه شده اصلی",(محاسبات!AH74*VLOOKUP(محاسبات!B74,'life table -مفروضات و نرخ ها'!A:D,4,0)*(1+'ورود اطلاعات'!$D$5)),IF('ورود اطلاعات'!$D$21="بیمه گذار",(محاسبات!AH74*VLOOKUP(محاسبات!E74,'life table -مفروضات و نرخ ها'!A:D,4,0)*(1+'ورود اطلاعات'!$D$23)),0))))),0)</f>
        <v>0</v>
      </c>
      <c r="BV74" s="123" t="b">
        <f>IF(A74&lt;&gt;"",IF('ورود اطلاعات'!$B$9=0,IF('ورود اطلاعات'!$B$11="بلی",IF(AND(18&lt;=B74,B74&lt;=60),AI74*(VLOOKUP('life table -مفروضات و نرخ ها'!$O$3+A73,'life table -مفروضات و نرخ ها'!$A$3:$D$103,4,0))*(1+'ورود اطلاعات'!$D$5),0),0),0))</f>
        <v>0</v>
      </c>
      <c r="BW74" s="123" t="str">
        <f>IFERROR(IF(A74&lt;&gt;"",'life table -مفروضات و نرخ ها'!$Q$11*BK74,""),0)</f>
        <v/>
      </c>
      <c r="BX74" s="123" t="str">
        <f>IFERROR(IF(A74&lt;&gt;"",'life table -مفروضات و نرخ ها'!$Q$11*(BO74+BN74),""),0)</f>
        <v/>
      </c>
      <c r="BY74" s="123">
        <f>IFERROR(IF(A74&lt;&gt;"",BJ74*'life table -مفروضات و نرخ ها'!$Q$11,0),"")</f>
        <v>0</v>
      </c>
      <c r="BZ74" s="123">
        <f>IFERROR(IF(A74&lt;&gt;"",(BM74+BL74)*'life table -مفروضات و نرخ ها'!$Q$11,0),0)</f>
        <v>0</v>
      </c>
      <c r="CA74" s="123">
        <f>IF(A74&lt;&gt;"",AZ74+BC74+BF74+BJ74+BK74+BL74+BM74+BN74+BO74+BP74+BS74+BT74+BU74+BV74+BW74+BX74+BY74+BZ74+'ورود اطلاعات'!$D$22*(محاسبات!T74*'life table -مفروضات و نرخ ها'!$Y$3+محاسبات!W74*'life table -مفروضات و نرخ ها'!$Z$3+محاسبات!Z74*'life table -مفروضات و نرخ ها'!$AA$3),0)</f>
        <v>0</v>
      </c>
      <c r="CB74" s="123">
        <f>IF(A74&lt;&gt;"",BA74+BD74+BG74+BQ74+'ورود اطلاعات'!$F$17*(محاسبات!U74*'life table -مفروضات و نرخ ها'!$Y$3+محاسبات!X74*'life table -مفروضات و نرخ ها'!$Z$3+محاسبات!AA74*'life table -مفروضات و نرخ ها'!$AA$3),0)</f>
        <v>0</v>
      </c>
      <c r="CC74" s="123" t="str">
        <f>IF(A74&lt;&gt;"",BB74+BE74+BH74+BR74+'ورود اطلاعات'!$H$17*(محاسبات!V74*'life table -مفروضات و نرخ ها'!$Y$3+محاسبات!Y74*'life table -مفروضات و نرخ ها'!$Z$3+محاسبات!AB74*'life table -مفروضات و نرخ ها'!$AA$3),"")</f>
        <v/>
      </c>
      <c r="CD74" s="123" t="str">
        <f>IF(B74&lt;&gt;"",'life table -مفروضات و نرخ ها'!$Q$8*(N74+P74+O74+AQ74+AR74+AS74+AT74+AW74+AX74+AY74+AZ74+BA74+BL74+BN74+BO74+BB74+BC74+BD74+BE74+BF74+BG74+BH74+BP74+BQ74+BR74+BJ74+BK74+BM74+BS74+BT74+BU74+BV74+BW74+BX74+BY74+BZ74+AU74),"")</f>
        <v/>
      </c>
      <c r="CE74" s="123" t="str">
        <f>IF(B74&lt;&gt;"",'life table -مفروضات و نرخ ها'!$Q$9*(N74+P74+O74+AQ74+AR74+AS74+AT74+AW74+AX74+AY74+AZ74+BA74+BL74+BN74+BO74+BB74+BC74+BD74+BE74+BF74+BG74+BH74+BP74+BQ74+BR74+BJ74+BK74+BM74+BS74+BT74+BU74+BV74+BW74+BX74+BY74+BZ74+AU74),"")</f>
        <v/>
      </c>
      <c r="CF74" s="123" t="str">
        <f>IF(A74&lt;&gt;"",(CF73*(1+L74)+(I74/'life table -مفروضات و نرخ ها'!$M$5)*L74*((1+L74)^(1/'life table -مفروضات و نرخ ها'!$M$5))/(((1+L74)^(1/'life table -مفروضات و نرخ ها'!$M$5))-1)),"")</f>
        <v/>
      </c>
      <c r="CG74" s="123" t="str">
        <f t="shared" si="39"/>
        <v/>
      </c>
      <c r="CH74" s="123" t="str">
        <f t="shared" si="37"/>
        <v/>
      </c>
      <c r="CI74" s="123" t="str">
        <f t="shared" si="38"/>
        <v/>
      </c>
      <c r="CJ74" s="123" t="str">
        <f t="shared" si="30"/>
        <v/>
      </c>
      <c r="CK74" s="121">
        <f>'ورود اطلاعات'!$D$19*محاسبات!G73</f>
        <v>0</v>
      </c>
      <c r="CL74" s="126">
        <f t="shared" si="31"/>
        <v>0</v>
      </c>
      <c r="CM74" s="123" t="str">
        <f>IF(A74&lt;&gt;"",(CM73*(1+$CO$1)+(I74/'life table -مفروضات و نرخ ها'!$M$5)*$CO$1*((1+$CO$1)^(1/'life table -مفروضات و نرخ ها'!$M$5))/(((1+$CO$1)^(1/'life table -مفروضات و نرخ ها'!$M$5))-1)),"")</f>
        <v/>
      </c>
      <c r="CN74" s="123" t="str">
        <f t="shared" si="35"/>
        <v/>
      </c>
    </row>
    <row r="75" spans="1:92" ht="19.5" x14ac:dyDescent="0.25">
      <c r="A75" s="95" t="str">
        <f t="shared" si="36"/>
        <v/>
      </c>
      <c r="B75" s="122" t="str">
        <f>IFERROR(IF(A74+$B$4&gt;81,"",IF($B$4+'life table -مفروضات و نرخ ها'!A74&lt;$B$4+'life table -مفروضات و نرخ ها'!$I$5,$B$4+'life table -مفروضات و نرخ ها'!A74,"")),"")</f>
        <v/>
      </c>
      <c r="C75" s="122" t="str">
        <f>IFERROR(IF(B75&lt;&gt;"",IF(A74+$C$4&gt;81,"",IF($C$4+'life table -مفروضات و نرخ ها'!A74&lt;$C$4+'life table -مفروضات و نرخ ها'!$I$5,$C$4+'life table -مفروضات و نرخ ها'!A74,"")),""),"")</f>
        <v/>
      </c>
      <c r="D75" s="122" t="str">
        <f>IFERROR(IF(B75&lt;&gt;"",IF(A74+$D$4&gt;81,"",IF($D$4+'life table -مفروضات و نرخ ها'!A74&lt;$D$4+'life table -مفروضات و نرخ ها'!$I$5,$D$4+'life table -مفروضات و نرخ ها'!A74,"")),""),"")</f>
        <v/>
      </c>
      <c r="E75" s="122" t="str">
        <f>IF(B75&lt;&gt;"",IF('life table -مفروضات و نرخ ها'!$K$4&lt;&gt; 0,IF($E$4+'life table -مفروضات و نرخ ها'!A74&lt;$E$4+'life table -مفروضات و نرخ ها'!$I$5,$E$4+'life table -مفروضات و نرخ ها'!A74,"")),"")</f>
        <v/>
      </c>
      <c r="G75" s="123">
        <f>IF(A75&lt;&gt;"",IF('life table -مفروضات و نرخ ها'!$I$7&lt;&gt; "يكجا",G74*(1+'life table -مفروضات و نرخ ها'!$I$4),0),0)</f>
        <v>0</v>
      </c>
      <c r="H75" s="123">
        <f>IFERROR(IF(A75&lt;&gt;"",IF('life table -مفروضات و نرخ ها'!$O$11=1,(G75/K75)-(CA75+CB75+CC75),(G75/K75)),0),0)</f>
        <v>0</v>
      </c>
      <c r="I75" s="123" t="str">
        <f t="shared" si="26"/>
        <v/>
      </c>
      <c r="J75" s="123" t="str">
        <f>IF(A75&lt;&gt;"",IF(A75=1,'life table -مفروضات و نرخ ها'!$M$6,0),"")</f>
        <v/>
      </c>
      <c r="K75" s="124">
        <v>1</v>
      </c>
      <c r="L75" s="124" t="str">
        <f t="shared" si="25"/>
        <v/>
      </c>
      <c r="M75" s="124">
        <f t="shared" si="32"/>
        <v>0.28649999999999998</v>
      </c>
      <c r="N75" s="123">
        <f>IF(B75&lt;&gt;"",S75*(VLOOKUP('life table -مفروضات و نرخ ها'!$O$3+A74,'life table -مفروضات و نرخ ها'!$A$3:$D$103,4)*(1/(1+L75)^0.5)),0)</f>
        <v>0</v>
      </c>
      <c r="O75" s="123">
        <f>IFERROR(IF(C75&lt;&gt;"",R75*(VLOOKUP('life table -مفروضات و نرخ ها'!$S$3+A74,'life table -مفروضات و نرخ ها'!$A$3:$D$103,4)*(1/(1+L75)^0.5)),0),"")</f>
        <v>0</v>
      </c>
      <c r="P75" s="123">
        <f>IFERROR(IF(D75&lt;&gt;"",Q75*(VLOOKUP('life table -مفروضات و نرخ ها'!$S$4+A74,'life table -مفروضات و نرخ ها'!$A$3:$D$103,4)*(1/(1+L75)^0.5)),0),"")</f>
        <v>0</v>
      </c>
      <c r="Q75" s="123">
        <f>IF(D75&lt;&gt;"",IF((Q74*(1+'life table -مفروضات و نرخ ها'!$M$4))&gt;='life table -مفروضات و نرخ ها'!$I$10,'life table -مفروضات و نرخ ها'!$I$10,(Q74*(1+'life table -مفروضات و نرخ ها'!$M$4))),0)</f>
        <v>0</v>
      </c>
      <c r="R75" s="123">
        <f>IF(C75&lt;&gt;"",IF((R74*(1+'life table -مفروضات و نرخ ها'!$M$4))&gt;='life table -مفروضات و نرخ ها'!$I$10,'life table -مفروضات و نرخ ها'!$I$10,(R74*(1+'life table -مفروضات و نرخ ها'!$M$4))),0)</f>
        <v>0</v>
      </c>
      <c r="S75" s="123">
        <f>IF(A75&lt;&gt;"",IF((S74*(1+'life table -مفروضات و نرخ ها'!$M$4))&gt;='life table -مفروضات و نرخ ها'!$I$10,'life table -مفروضات و نرخ ها'!$I$10,(S74*(1+'life table -مفروضات و نرخ ها'!$M$4))),0)</f>
        <v>0</v>
      </c>
      <c r="T75" s="123">
        <f>IF(A75&lt;&gt;"",IF(S75*'ورود اطلاعات'!$D$7&lt;='life table -مفروضات و نرخ ها'!$M$10,S75*'ورود اطلاعات'!$D$7,'life table -مفروضات و نرخ ها'!$M$10),0)</f>
        <v>0</v>
      </c>
      <c r="U75" s="123">
        <f>IF(A75&lt;&gt;"",IF(R75*'ورود اطلاعات'!$F$7&lt;='life table -مفروضات و نرخ ها'!$M$10,R75*'ورود اطلاعات'!$F$7,'life table -مفروضات و نرخ ها'!$M$10),0)</f>
        <v>0</v>
      </c>
      <c r="V75" s="123">
        <f>IF(A75&lt;&gt;"",IF(Q75*'ورود اطلاعات'!$H$7&lt;='life table -مفروضات و نرخ ها'!$M$10,Q75*'ورود اطلاعات'!$H$7,'life table -مفروضات و نرخ ها'!$M$10),0)</f>
        <v>0</v>
      </c>
      <c r="W75" s="123" t="str">
        <f>IF(A75&lt;&gt;"",IF(W74*(1+'life table -مفروضات و نرخ ها'!$M$4)&lt;'life table -مفروضات و نرخ ها'!$I$11,W74*(1+'life table -مفروضات و نرخ ها'!$M$4),'life table -مفروضات و نرخ ها'!$I$11),"")</f>
        <v/>
      </c>
      <c r="X75" s="123">
        <f>IF(C75&lt;&gt;"",IF(X74*(1+'life table -مفروضات و نرخ ها'!$M$4)&lt;'life table -مفروضات و نرخ ها'!$I$11,X74*(1+'life table -مفروضات و نرخ ها'!$M$4),'life table -مفروضات و نرخ ها'!$I$11),0)</f>
        <v>0</v>
      </c>
      <c r="Y75" s="123">
        <f>IF(D75&lt;&gt;"",IF(Y74*(1+'life table -مفروضات و نرخ ها'!$M$4)&lt;'life table -مفروضات و نرخ ها'!$I$11,Y74*(1+'life table -مفروضات و نرخ ها'!$M$4),'life table -مفروضات و نرخ ها'!$I$11),0)</f>
        <v>0</v>
      </c>
      <c r="Z75" s="123">
        <f>IF(A75&lt;&gt;"",IF(Z74*(1+'life table -مفروضات و نرخ ها'!$M$4)&lt;'life table -مفروضات و نرخ ها'!$M$11,Z74*(1+'life table -مفروضات و نرخ ها'!$M$4),'life table -مفروضات و نرخ ها'!$M$11),0)</f>
        <v>0</v>
      </c>
      <c r="AA75" s="123">
        <f>IF(C75&lt;&gt;"",IF(AA74*(1+'life table -مفروضات و نرخ ها'!$M$4)&lt;'life table -مفروضات و نرخ ها'!$M$11,AA74*(1+'life table -مفروضات و نرخ ها'!$M$4),'life table -مفروضات و نرخ ها'!$M$11),0)</f>
        <v>0</v>
      </c>
      <c r="AB75" s="123">
        <f>IF(D75&lt;&gt;"",IF(AB74*(1+'life table -مفروضات و نرخ ها'!$M$4)&lt;'life table -مفروضات و نرخ ها'!$M$11,AB74*(1+'life table -مفروضات و نرخ ها'!$M$4),'life table -مفروضات و نرخ ها'!$M$11),0)</f>
        <v>0</v>
      </c>
      <c r="AC75" s="123">
        <f>IF(B75&gt;60,0,IF('ورود اطلاعات'!$D$14="ندارد",0,MIN(S75*'ورود اطلاعات'!$D$14,'life table -مفروضات و نرخ ها'!$O$10)))</f>
        <v>0</v>
      </c>
      <c r="AD75" s="123">
        <f>IF(C75&gt;60,0,IF('ورود اطلاعات'!$F$14="ندارد",0,MIN(R75*'ورود اطلاعات'!$F$14,'life table -مفروضات و نرخ ها'!$O$10)))</f>
        <v>0</v>
      </c>
      <c r="AE75" s="123">
        <f>IF(D75&gt;60,0,IF('ورود اطلاعات'!$H$14="ندارد",0,MIN(Q75*'ورود اطلاعات'!$H$14,'life table -مفروضات و نرخ ها'!$O$10)))</f>
        <v>0</v>
      </c>
      <c r="AF75" s="123">
        <f>IFERROR(IF(A75&lt;&gt;"",IF(AND('ورود اطلاعات'!$D$21="بیمه گذار",18&lt;=E75,E75&lt;=60),(AF74*AN74-AK74),IF(AND('ورود اطلاعات'!$D$21="بیمه شده اصلی",18&lt;=B75,B75&lt;=60),(AF74*AN74-AK74),0)),0),0)</f>
        <v>0</v>
      </c>
      <c r="AG75" s="123">
        <f t="shared" si="33"/>
        <v>0</v>
      </c>
      <c r="AH75" s="123">
        <f>IF(A75&lt;&gt;"",IF(AND('ورود اطلاعات'!$D$21="بیمه گذار",18&lt;=E75,E75&lt;=60),(AH74*AN74-AJ74),IF(AND('ورود اطلاعات'!$D$21="بیمه شده اصلی",18&lt;=B75,B75&lt;=60),(AH74*AN74-AJ74),0)),0)</f>
        <v>0</v>
      </c>
      <c r="AI75" s="123">
        <f t="shared" si="34"/>
        <v>0</v>
      </c>
      <c r="AJ75" s="123">
        <f>IFERROR(IF(A75&lt;&gt;"",IF('life table -مفروضات و نرخ ها'!$O$6="دارد",IF('life table -مفروضات و نرخ ها'!$O$11=0,IF(AND('life table -مفروضات و نرخ ها'!$K$5="خیر",'ورود اطلاعات'!$D$21="بیمه گذار"),(G76+AZ76+BA76+BB76+BC76+BD76+BE76+BF76+BG76+BH76+BI76+BP76+BQ76+BR76),IF(AND('life table -مفروضات و نرخ ها'!$K$5="خیر",'ورود اطلاعات'!$D$21="بیمه شده اصلی"),(G76+CB76+CC76),0)),0),0),0),0)</f>
        <v>0</v>
      </c>
      <c r="AK75" s="123">
        <f>IF(A75&lt;&gt;"",IF('life table -مفروضات و نرخ ها'!$O$6="دارد",IF('ورود اطلاعات'!$B$9=1,IF('ورود اطلاعات'!$B$11="خیر",G76,0),0),0),0)</f>
        <v>0</v>
      </c>
      <c r="AL75" s="123">
        <f>IF(A75&lt;&gt;"",IF('life table -مفروضات و نرخ ها'!$O$6="دارد",IF('life table -مفروضات و نرخ ها'!$O$11=1,IF('life table -مفروضات و نرخ ها'!$K$5="بلی",G76,0),0),0),0)</f>
        <v>0</v>
      </c>
      <c r="AM75" s="123" t="str">
        <f>IFERROR(IF(A75&lt;&gt;"",IF('life table -مفروضات و نرخ ها'!$O$6="دارد",IF('life table -مفروضات و نرخ ها'!$O$11=0,IF('life table -مفروضات و نرخ ها'!$K$5="بلی",(G76+CB76+CC76),0),0),0),""),0)</f>
        <v/>
      </c>
      <c r="AN75" s="124" t="str">
        <f t="shared" si="27"/>
        <v/>
      </c>
      <c r="AO75" s="124" t="str">
        <f t="shared" si="28"/>
        <v/>
      </c>
      <c r="AP75" s="124" t="str">
        <f>IF(A75&lt;&gt;"",PRODUCT($AO$4:AO75),"")</f>
        <v/>
      </c>
      <c r="AQ75" s="123">
        <f>کارمزد!N75</f>
        <v>0</v>
      </c>
      <c r="AR75" s="123">
        <f>IF(A75&lt;6,('life table -مفروضات و نرخ ها'!$Q$4/5)*$S$4,0)</f>
        <v>0</v>
      </c>
      <c r="AS75" s="123" t="str">
        <f>IFERROR(IF(A75&lt;&gt;"",'life table -مفروضات و نرخ ها'!$Q$6*H75,""),"")</f>
        <v/>
      </c>
      <c r="AT75" s="123" t="str">
        <f>IF(A75&lt;&gt;"",'life table -مفروضات و نرخ ها'!$Q$7*H75,"")</f>
        <v/>
      </c>
      <c r="AU75" s="123">
        <f t="shared" si="29"/>
        <v>0</v>
      </c>
      <c r="AV75" s="125">
        <f>IF(A75&lt;&gt;"",(('life table -مفروضات و نرخ ها'!$M$5*(((AN75)^(1/'life table -مفروضات و نرخ ها'!$M$5))-1))/((1-AO75)*((AN75)^(1/'life table -مفروضات و نرخ ها'!$M$5)))-1),0)</f>
        <v>0</v>
      </c>
      <c r="AW75" s="123" t="str">
        <f>IF(A75&lt;&gt;"",N75*'life table -مفروضات و نرخ ها'!$O$4,"")</f>
        <v/>
      </c>
      <c r="AX75" s="123" t="str">
        <f>IF(A75&lt;&gt;"",O75*'life table -مفروضات و نرخ ها'!$U$3,"")</f>
        <v/>
      </c>
      <c r="AY75" s="123" t="str">
        <f>IF(A75&lt;&gt;"",P75*'life table -مفروضات و نرخ ها'!$U$4,"")</f>
        <v/>
      </c>
      <c r="AZ75" s="123" t="str">
        <f>IFERROR(IF(A75&lt;&gt;"",IF('life table -مفروضات و نرخ ها'!$O$8=1,('life table -مفروضات و نرخ ها'!$Y$3*T75),IF('life table -مفروضات و نرخ ها'!$O$8=2,('life table -مفروضات و نرخ ها'!$Y$4*T75),IF('life table -مفروضات و نرخ ها'!$O$8=3,('life table -مفروضات و نرخ ها'!$Y$5*T75),IF('life table -مفروضات و نرخ ها'!$O$8=4,('life table -مفروضات و نرخ ها'!$Y$6*T75),('life table -مفروضات و نرخ ها'!$Y$7*T75))))),""),"")</f>
        <v/>
      </c>
      <c r="BA75" s="123" t="str">
        <f>IFERROR(IF(A75&lt;&gt;"",IF('life table -مفروضات و نرخ ها'!$S$10=1,('life table -مفروضات و نرخ ها'!$Y$3*U75),IF('life table -مفروضات و نرخ ها'!$S$10=2,('life table -مفروضات و نرخ ها'!$Y$4*U75),IF('life table -مفروضات و نرخ ها'!$S$10=3,('life table -مفروضات و نرخ ها'!$Y$5*U75),IF('life table -مفروضات و نرخ ها'!$S$10=4,('life table -مفروضات و نرخ ها'!$Y$6*U75),('life table -مفروضات و نرخ ها'!$Y$7*U75))))),""),"")</f>
        <v/>
      </c>
      <c r="BB75" s="123" t="str">
        <f>IFERROR(IF(A75&lt;&gt;"",IF('life table -مفروضات و نرخ ها'!$S$11=1,('life table -مفروضات و نرخ ها'!$Y$3*V75),IF('life table -مفروضات و نرخ ها'!$S$11=2,('life table -مفروضات و نرخ ها'!$Y$4*V75),IF('life table -مفروضات و نرخ ها'!$S$11=3,('life table -مفروضات و نرخ ها'!$Y$5*V75),IF('life table -مفروضات و نرخ ها'!$S$11=4,('life table -مفروضات و نرخ ها'!$Y$6*V75),('life table -مفروضات و نرخ ها'!$Y$7*V75))))),""),"")</f>
        <v/>
      </c>
      <c r="BC75" s="123" t="str">
        <f>IFERROR(IF(A75&lt;&gt;"",IF('life table -مفروضات و نرخ ها'!$O$8=1,('life table -مفروضات و نرخ ها'!$Z$3*W75),IF('life table -مفروضات و نرخ ها'!$O$8=2,('life table -مفروضات و نرخ ها'!$Z$4*W75),IF('life table -مفروضات و نرخ ها'!$O$8=3,('life table -مفروضات و نرخ ها'!$Z$5*W75),IF('life table -مفروضات و نرخ ها'!$O$8=4,('life table -مفروضات و نرخ ها'!$Z$6*W75),('life table -مفروضات و نرخ ها'!$Z$7*W75))))),""),"")</f>
        <v/>
      </c>
      <c r="BD75" s="123" t="str">
        <f>IFERROR(IF(A75&lt;&gt;"",IF('life table -مفروضات و نرخ ها'!$S$10=1,('life table -مفروضات و نرخ ها'!$Z$3*X75),IF('life table -مفروضات و نرخ ها'!$S$10=2,('life table -مفروضات و نرخ ها'!$Z$4*X75),IF('life table -مفروضات و نرخ ها'!$S$10=3,('life table -مفروضات و نرخ ها'!$Z$5*X75),IF('life table -مفروضات و نرخ ها'!$S$10=4,('life table -مفروضات و نرخ ها'!$Z$6*X75),('life table -مفروضات و نرخ ها'!$Z$7*X75))))),""),"")</f>
        <v/>
      </c>
      <c r="BE75" s="123" t="str">
        <f>IFERROR(IF(A75&lt;&gt;"",IF('life table -مفروضات و نرخ ها'!$S$11=1,('life table -مفروضات و نرخ ها'!$Z$3*Y75),IF('life table -مفروضات و نرخ ها'!$S$11=2,('life table -مفروضات و نرخ ها'!$Z$4*Y75),IF('life table -مفروضات و نرخ ها'!$S$11=3,('life table -مفروضات و نرخ ها'!$Z$5*Y75),IF('life table -مفروضات و نرخ ها'!$S$11=4,('life table -مفروضات و نرخ ها'!$Z$6*Y75),('life table -مفروضات و نرخ ها'!$Z$7*Y75))))),""),"")</f>
        <v/>
      </c>
      <c r="BF75" s="123" t="str">
        <f>IFERROR(IF(A75&lt;&gt;"",IF('life table -مفروضات و نرخ ها'!$O$8=1,('life table -مفروضات و نرخ ها'!$AA$3*Z75),IF('life table -مفروضات و نرخ ها'!$O$8=2,('life table -مفروضات و نرخ ها'!$AA$4*Z75),IF('life table -مفروضات و نرخ ها'!$O$8=3,('life table -مفروضات و نرخ ها'!$AA$5*Z75),IF('life table -مفروضات و نرخ ها'!$O$8=4,('life table -مفروضات و نرخ ها'!$AA$6*Z75),('life table -مفروضات و نرخ ها'!$AA$7*Z75))))),""),"")</f>
        <v/>
      </c>
      <c r="BG75" s="123" t="str">
        <f>IFERROR(IF(A75&lt;&gt;"",IF('life table -مفروضات و نرخ ها'!$S$10=1,('life table -مفروضات و نرخ ها'!$AA$3*AA75),IF('life table -مفروضات و نرخ ها'!$S$10=2,('life table -مفروضات و نرخ ها'!$AA$4*AA75),IF('life table -مفروضات و نرخ ها'!$S$10=3,('life table -مفروضات و نرخ ها'!$AA$5*AA75),IF('life table -مفروضات و نرخ ها'!$S$10=4,('life table -مفروضات و نرخ ها'!$AA$6*AA75),('life table -مفروضات و نرخ ها'!$AA$7*AA75))))),""),"")</f>
        <v/>
      </c>
      <c r="BH75" s="123" t="str">
        <f>IFERROR(IF(B75&lt;&gt;"",IF('life table -مفروضات و نرخ ها'!$S$11=1,('life table -مفروضات و نرخ ها'!$AA$3*AB75),IF('life table -مفروضات و نرخ ها'!$S$11=2,('life table -مفروضات و نرخ ها'!$AA$4*AB75),IF('life table -مفروضات و نرخ ها'!$S$11=3,('life table -مفروضات و نرخ ها'!$AA$5*AB75),IF('life table -مفروضات و نرخ ها'!$S$11=4,('life table -مفروضات و نرخ ها'!$AA$6*AB75),('life table -مفروضات و نرخ ها'!$AA$7*AB75))))),""),"")</f>
        <v/>
      </c>
      <c r="BI75" s="123" t="str">
        <f>IF(A75&lt;&gt;"",(T75*'life table -مفروضات و نرخ ها'!$Y$3+W75*'life table -مفروضات و نرخ ها'!$Z$3+Z75*'life table -مفروضات و نرخ ها'!$AA$3)*'ورود اطلاعات'!$D$22+(U75*'life table -مفروضات و نرخ ها'!$Y$3+X75*'life table -مفروضات و نرخ ها'!$Z$3+AA75*'life table -مفروضات و نرخ ها'!$AA$3)*'ورود اطلاعات'!$F$17+(V75*'life table -مفروضات و نرخ ها'!$Y$3+Y75*'life table -مفروضات و نرخ ها'!$Z$3+AB75*'life table -مفروضات و نرخ ها'!$AA$3)*('ورود اطلاعات'!$H$17),"")</f>
        <v/>
      </c>
      <c r="BJ75" s="123">
        <f>IFERROR(IF($B$4+A75='ورود اطلاعات'!$B$8+محاسبات!$B$4,0,IF('ورود اطلاعات'!$B$11="بلی",IF(AND(B75&lt;18,B75&gt;60),0,IF(AND('ورود اطلاعات'!$D$20="دارد",'ورود اطلاعات'!$B$9=0),(G75+AZ75+BA75+BB75+BC75+BD75+BE75+BF75+BG75+BH75+BP75+BQ75+BR75+BI75)/K75)*VLOOKUP(B75,'life table -مفروضات و نرخ ها'!AF:AG,2,0))*(1+'ورود اطلاعات'!$D$22+'ورود اطلاعات'!$D$5),0)),0)</f>
        <v>0</v>
      </c>
      <c r="BK75" s="123">
        <f>IFERROR(IF($B$4+A75='ورود اطلاعات'!$B$8+محاسبات!$B$4,0,IF('ورود اطلاعات'!$B$11="بلی",IF(AND(B75&lt;18,B75&gt;60),0,IF(AND('ورود اطلاعات'!$D$20="دارد",'ورود اطلاعات'!$B$9=1),(G75)/K75)*VLOOKUP(B75,'life table -مفروضات و نرخ ها'!AF:AG,2,0))*(1+'ورود اطلاعات'!$D$22+'ورود اطلاعات'!$D$5),0)),0)</f>
        <v>0</v>
      </c>
      <c r="BL75" s="123">
        <f>IFERROR(IF($E$4+A75='ورود اطلاعات'!$B$8+محاسبات!$E$4,0,IF('ورود اطلاعات'!$B$9=0,IF('ورود اطلاعات'!$B$11="خیر",IF('ورود اطلاعات'!$D$20="دارد",IF('ورود اطلاعات'!$D$21="بیمه گذار",IF(AND(E75&lt;18,E75&gt;60),0,(((G75+AZ75+BA75+BB75+BC75+BD75+BE75+BF75+BG75+BH75+BP75+BQ75+BR75+BI75)/K75)*VLOOKUP(E75,'life table -مفروضات و نرخ ها'!AF:AG,2,0)*(1+'ورود اطلاعات'!$D$24+'ورود اطلاعات'!$D$23))),0),0),0),0)),0)</f>
        <v>0</v>
      </c>
      <c r="BM75" s="123">
        <f>IFERROR(IF($B$4+A75='ورود اطلاعات'!$B$8+$B$4,0,IF('ورود اطلاعات'!$B$9=0,IF('ورود اطلاعات'!$B$11="خیر",IF('ورود اطلاعات'!$D$20="دارد",IF('ورود اطلاعات'!$D$21="بیمه شده اصلی",IF(AND(B75&lt;18,B75&gt;60),0,(((G75+AZ75+BA75+BB75+BC75+BD75+BE75+BF75+BG75+BH75+BP75+BQ75+BR75+BI75)/K75)*VLOOKUP(B75,'life table -مفروضات و نرخ ها'!AF:AG,2,0)*(1+'ورود اطلاعات'!$D$22+'ورود اطلاعات'!$D$5))),0),0),0),0)),0)</f>
        <v>0</v>
      </c>
      <c r="BN75" s="123">
        <f>IFERROR(IF($E$4+A75='ورود اطلاعات'!$B$8+$E$4,0,IF('ورود اطلاعات'!$B$9=1,IF('ورود اطلاعات'!$B$11="خیر",IF('ورود اطلاعات'!$D$20="دارد",IF('ورود اطلاعات'!$D$21="بیمه گذار",IF(AND(E75&lt;18,E75&gt;60),0,((G75/K75)*VLOOKUP(E75,'life table -مفروضات و نرخ ها'!AF:AG,2,0)*(1+'ورود اطلاعات'!$D$24+'ورود اطلاعات'!$D$23))),0),0),0))),0)</f>
        <v>0</v>
      </c>
      <c r="BO75" s="123">
        <f>IFERROR(IF($B$4+A75='ورود اطلاعات'!$B$8+$B$4,0,IF('ورود اطلاعات'!$B$9=1,IF('ورود اطلاعات'!$B$11="خیر",IF('ورود اطلاعات'!$D$20="دارد",IF('ورود اطلاعات'!$D$21="بیمه شده اصلی",IF(AND(B75&lt;18,B75&gt;60),0,((G75/K75)*VLOOKUP(B75,'life table -مفروضات و نرخ ها'!AF:AG,2,0)*(1+'ورود اطلاعات'!$D$22+'ورود اطلاعات'!$D$5))),0),0),0),0)),0)</f>
        <v>0</v>
      </c>
      <c r="BP75" s="123">
        <f>IFERROR(IF('ورود اطلاعات'!$D$16=5,(VLOOKUP(محاسبات!B75,'life table -مفروضات و نرخ ها'!AC:AD,2,0)*محاسبات!AC75)/1000000,(VLOOKUP(محاسبات!B75,'life table -مفروضات و نرخ ها'!AC:AE,3,0)*محاسبات!AC75)/1000000)*(1+'ورود اطلاعات'!$D$5),0)</f>
        <v>0</v>
      </c>
      <c r="BQ75" s="123">
        <f>IFERROR(IF('ورود اطلاعات'!$F$16=5,(VLOOKUP(C75,'life table -مفروضات و نرخ ها'!AC:AD,2,0)*AD75)/1000000,(VLOOKUP(C75,'life table -مفروضات و نرخ ها'!AC:AE,3,0)*محاسبات!AD75)/1000000)*(1+'ورود اطلاعات'!$F$5),0)</f>
        <v>0</v>
      </c>
      <c r="BR75" s="123">
        <f>IFERROR(IF('ورود اطلاعات'!$H$16=5,(VLOOKUP(D75,'life table -مفروضات و نرخ ها'!AC:AD,2,0)*AE75)/1000000,(VLOOKUP(D75,'life table -مفروضات و نرخ ها'!AC:AE,3,0)*AE75)/1000000)*(1+'ورود اطلاعات'!$H$5),0)</f>
        <v>0</v>
      </c>
      <c r="BS75" s="123" t="b">
        <f>IF(A75&lt;&gt;"",IF('ورود اطلاعات'!$B$9=1,IF('ورود اطلاعات'!$B$11="بلی",IF(AND(18&lt;=B75,B75&lt;=60),AG75*(VLOOKUP('life table -مفروضات و نرخ ها'!$O$3+A74,'life table -مفروضات و نرخ ها'!$A$3:$D$103,4,0))*(1+'ورود اطلاعات'!$D$5),0),0),0))</f>
        <v>0</v>
      </c>
      <c r="BT75" s="123" t="b">
        <f>IFERROR(IF(A75&lt;&gt;"",IF('ورود اطلاعات'!$B$9=1,IF('ورود اطلاعات'!$B$11="خیر",IF('ورود اطلاعات'!$D$21="بیمه شده اصلی",(محاسبات!AF75*VLOOKUP(محاسبات!B75,'life table -مفروضات و نرخ ها'!A:D,4,0)*(1+'ورود اطلاعات'!$D$5)),IF('ورود اطلاعات'!$D$21="بیمه گذار",(محاسبات!AF75*VLOOKUP(محاسبات!E75,'life table -مفروضات و نرخ ها'!A:D,4,0)*(1+'ورود اطلاعات'!$D$23)),0))))),0)</f>
        <v>0</v>
      </c>
      <c r="BU75" s="123" t="b">
        <f>IFERROR(IF(A75&lt;&gt;"",IF('ورود اطلاعات'!$B$9=0,IF('ورود اطلاعات'!$B$11="خیر",IF('ورود اطلاعات'!$D$21="بیمه شده اصلی",(محاسبات!AH75*VLOOKUP(محاسبات!B75,'life table -مفروضات و نرخ ها'!A:D,4,0)*(1+'ورود اطلاعات'!$D$5)),IF('ورود اطلاعات'!$D$21="بیمه گذار",(محاسبات!AH75*VLOOKUP(محاسبات!E75,'life table -مفروضات و نرخ ها'!A:D,4,0)*(1+'ورود اطلاعات'!$D$23)),0))))),0)</f>
        <v>0</v>
      </c>
      <c r="BV75" s="123" t="b">
        <f>IF(A75&lt;&gt;"",IF('ورود اطلاعات'!$B$9=0,IF('ورود اطلاعات'!$B$11="بلی",IF(AND(18&lt;=B75,B75&lt;=60),AI75*(VLOOKUP('life table -مفروضات و نرخ ها'!$O$3+A74,'life table -مفروضات و نرخ ها'!$A$3:$D$103,4,0))*(1+'ورود اطلاعات'!$D$5),0),0),0))</f>
        <v>0</v>
      </c>
      <c r="BW75" s="123" t="str">
        <f>IFERROR(IF(A75&lt;&gt;"",'life table -مفروضات و نرخ ها'!$Q$11*BK75,""),0)</f>
        <v/>
      </c>
      <c r="BX75" s="123" t="str">
        <f>IFERROR(IF(A75&lt;&gt;"",'life table -مفروضات و نرخ ها'!$Q$11*(BO75+BN75),""),0)</f>
        <v/>
      </c>
      <c r="BY75" s="123">
        <f>IFERROR(IF(A75&lt;&gt;"",BJ75*'life table -مفروضات و نرخ ها'!$Q$11,0),"")</f>
        <v>0</v>
      </c>
      <c r="BZ75" s="123">
        <f>IFERROR(IF(A75&lt;&gt;"",(BM75+BL75)*'life table -مفروضات و نرخ ها'!$Q$11,0),0)</f>
        <v>0</v>
      </c>
      <c r="CA75" s="123">
        <f>IF(A75&lt;&gt;"",AZ75+BC75+BF75+BJ75+BK75+BL75+BM75+BN75+BO75+BP75+BS75+BT75+BU75+BV75+BW75+BX75+BY75+BZ75+'ورود اطلاعات'!$D$22*(محاسبات!T75*'life table -مفروضات و نرخ ها'!$Y$3+محاسبات!W75*'life table -مفروضات و نرخ ها'!$Z$3+محاسبات!Z75*'life table -مفروضات و نرخ ها'!$AA$3),0)</f>
        <v>0</v>
      </c>
      <c r="CB75" s="123">
        <f>IF(A75&lt;&gt;"",BA75+BD75+BG75+BQ75+'ورود اطلاعات'!$F$17*(محاسبات!U75*'life table -مفروضات و نرخ ها'!$Y$3+محاسبات!X75*'life table -مفروضات و نرخ ها'!$Z$3+محاسبات!AA75*'life table -مفروضات و نرخ ها'!$AA$3),0)</f>
        <v>0</v>
      </c>
      <c r="CC75" s="123" t="str">
        <f>IF(A75&lt;&gt;"",BB75+BE75+BH75+BR75+'ورود اطلاعات'!$H$17*(محاسبات!V75*'life table -مفروضات و نرخ ها'!$Y$3+محاسبات!Y75*'life table -مفروضات و نرخ ها'!$Z$3+محاسبات!AB75*'life table -مفروضات و نرخ ها'!$AA$3),"")</f>
        <v/>
      </c>
      <c r="CD75" s="123" t="str">
        <f>IF(B75&lt;&gt;"",'life table -مفروضات و نرخ ها'!$Q$8*(N75+P75+O75+AQ75+AR75+AS75+AT75+AW75+AX75+AY75+AZ75+BA75+BL75+BN75+BO75+BB75+BC75+BD75+BE75+BF75+BG75+BH75+BP75+BQ75+BR75+BJ75+BK75+BM75+BS75+BT75+BU75+BV75+BW75+BX75+BY75+BZ75+AU75),"")</f>
        <v/>
      </c>
      <c r="CE75" s="123" t="str">
        <f>IF(B75&lt;&gt;"",'life table -مفروضات و نرخ ها'!$Q$9*(N75+P75+O75+AQ75+AR75+AS75+AT75+AW75+AX75+AY75+AZ75+BA75+BL75+BN75+BO75+BB75+BC75+BD75+BE75+BF75+BG75+BH75+BP75+BQ75+BR75+BJ75+BK75+BM75+BS75+BT75+BU75+BV75+BW75+BX75+BY75+BZ75+AU75),"")</f>
        <v/>
      </c>
      <c r="CF75" s="123" t="str">
        <f>IF(A75&lt;&gt;"",(CF74*(1+L75)+(I75/'life table -مفروضات و نرخ ها'!$M$5)*L75*((1+L75)^(1/'life table -مفروضات و نرخ ها'!$M$5))/(((1+L75)^(1/'life table -مفروضات و نرخ ها'!$M$5))-1)),"")</f>
        <v/>
      </c>
      <c r="CG75" s="123" t="str">
        <f t="shared" si="39"/>
        <v/>
      </c>
      <c r="CH75" s="123" t="str">
        <f t="shared" si="37"/>
        <v/>
      </c>
      <c r="CI75" s="123" t="str">
        <f t="shared" si="38"/>
        <v/>
      </c>
      <c r="CJ75" s="123" t="str">
        <f t="shared" si="30"/>
        <v/>
      </c>
      <c r="CK75" s="121">
        <f>'ورود اطلاعات'!$D$19*محاسبات!G74</f>
        <v>0</v>
      </c>
      <c r="CL75" s="126">
        <f t="shared" si="31"/>
        <v>0</v>
      </c>
      <c r="CM75" s="123" t="str">
        <f>IF(A75&lt;&gt;"",(CM74*(1+$CO$1)+(I75/'life table -مفروضات و نرخ ها'!$M$5)*$CO$1*((1+$CO$1)^(1/'life table -مفروضات و نرخ ها'!$M$5))/(((1+$CO$1)^(1/'life table -مفروضات و نرخ ها'!$M$5))-1)),"")</f>
        <v/>
      </c>
      <c r="CN75" s="123" t="str">
        <f t="shared" si="35"/>
        <v/>
      </c>
    </row>
    <row r="76" spans="1:92" ht="19.5" x14ac:dyDescent="0.25">
      <c r="A76" s="95" t="str">
        <f t="shared" si="36"/>
        <v/>
      </c>
      <c r="B76" s="122" t="str">
        <f>IFERROR(IF(A75+$B$4&gt;81,"",IF($B$4+'life table -مفروضات و نرخ ها'!A75&lt;$B$4+'life table -مفروضات و نرخ ها'!$I$5,$B$4+'life table -مفروضات و نرخ ها'!A75,"")),"")</f>
        <v/>
      </c>
      <c r="C76" s="122" t="str">
        <f>IFERROR(IF(B76&lt;&gt;"",IF(A75+$C$4&gt;81,"",IF($C$4+'life table -مفروضات و نرخ ها'!A75&lt;$C$4+'life table -مفروضات و نرخ ها'!$I$5,$C$4+'life table -مفروضات و نرخ ها'!A75,"")),""),"")</f>
        <v/>
      </c>
      <c r="D76" s="122" t="str">
        <f>IFERROR(IF(B76&lt;&gt;"",IF(A75+$D$4&gt;81,"",IF($D$4+'life table -مفروضات و نرخ ها'!A75&lt;$D$4+'life table -مفروضات و نرخ ها'!$I$5,$D$4+'life table -مفروضات و نرخ ها'!A75,"")),""),"")</f>
        <v/>
      </c>
      <c r="E76" s="122" t="str">
        <f>IF(B76&lt;&gt;"",IF('life table -مفروضات و نرخ ها'!$K$4&lt;&gt; 0,IF($E$4+'life table -مفروضات و نرخ ها'!A75&lt;$E$4+'life table -مفروضات و نرخ ها'!$I$5,$E$4+'life table -مفروضات و نرخ ها'!A75,"")),"")</f>
        <v/>
      </c>
      <c r="G76" s="123">
        <f>IF(A76&lt;&gt;"",IF('life table -مفروضات و نرخ ها'!$I$7&lt;&gt; "يكجا",G75*(1+'life table -مفروضات و نرخ ها'!$I$4),0),0)</f>
        <v>0</v>
      </c>
      <c r="H76" s="123">
        <f>IFERROR(IF(A76&lt;&gt;"",IF('life table -مفروضات و نرخ ها'!$O$11=1,(G76/K76)-(CA76+CB76+CC76),(G76/K76)),0),0)</f>
        <v>0</v>
      </c>
      <c r="I76" s="123" t="str">
        <f t="shared" si="26"/>
        <v/>
      </c>
      <c r="J76" s="123" t="str">
        <f>IF(A76&lt;&gt;"",IF(A76=1,'life table -مفروضات و نرخ ها'!$M$6,0),"")</f>
        <v/>
      </c>
      <c r="K76" s="124">
        <v>1</v>
      </c>
      <c r="L76" s="124" t="str">
        <f t="shared" si="25"/>
        <v/>
      </c>
      <c r="M76" s="124">
        <f t="shared" si="32"/>
        <v>0.28649999999999998</v>
      </c>
      <c r="N76" s="123">
        <f>IF(B76&lt;&gt;"",S76*(VLOOKUP('life table -مفروضات و نرخ ها'!$O$3+A75,'life table -مفروضات و نرخ ها'!$A$3:$D$103,4)*(1/(1+L76)^0.5)),0)</f>
        <v>0</v>
      </c>
      <c r="O76" s="123">
        <f>IFERROR(IF(C76&lt;&gt;"",R76*(VLOOKUP('life table -مفروضات و نرخ ها'!$S$3+A75,'life table -مفروضات و نرخ ها'!$A$3:$D$103,4)*(1/(1+L76)^0.5)),0),"")</f>
        <v>0</v>
      </c>
      <c r="P76" s="123">
        <f>IFERROR(IF(D76&lt;&gt;"",Q76*(VLOOKUP('life table -مفروضات و نرخ ها'!$S$4+A75,'life table -مفروضات و نرخ ها'!$A$3:$D$103,4)*(1/(1+L76)^0.5)),0),"")</f>
        <v>0</v>
      </c>
      <c r="Q76" s="123">
        <f>IF(D76&lt;&gt;"",IF((Q75*(1+'life table -مفروضات و نرخ ها'!$M$4))&gt;='life table -مفروضات و نرخ ها'!$I$10,'life table -مفروضات و نرخ ها'!$I$10,(Q75*(1+'life table -مفروضات و نرخ ها'!$M$4))),0)</f>
        <v>0</v>
      </c>
      <c r="R76" s="123">
        <f>IF(C76&lt;&gt;"",IF((R75*(1+'life table -مفروضات و نرخ ها'!$M$4))&gt;='life table -مفروضات و نرخ ها'!$I$10,'life table -مفروضات و نرخ ها'!$I$10,(R75*(1+'life table -مفروضات و نرخ ها'!$M$4))),0)</f>
        <v>0</v>
      </c>
      <c r="S76" s="123">
        <f>IF(A76&lt;&gt;"",IF((S75*(1+'life table -مفروضات و نرخ ها'!$M$4))&gt;='life table -مفروضات و نرخ ها'!$I$10,'life table -مفروضات و نرخ ها'!$I$10,(S75*(1+'life table -مفروضات و نرخ ها'!$M$4))),0)</f>
        <v>0</v>
      </c>
      <c r="T76" s="123">
        <f>IF(A76&lt;&gt;"",IF(S76*'ورود اطلاعات'!$D$7&lt;='life table -مفروضات و نرخ ها'!$M$10,S76*'ورود اطلاعات'!$D$7,'life table -مفروضات و نرخ ها'!$M$10),0)</f>
        <v>0</v>
      </c>
      <c r="U76" s="123">
        <f>IF(A76&lt;&gt;"",IF(R76*'ورود اطلاعات'!$F$7&lt;='life table -مفروضات و نرخ ها'!$M$10,R76*'ورود اطلاعات'!$F$7,'life table -مفروضات و نرخ ها'!$M$10),0)</f>
        <v>0</v>
      </c>
      <c r="V76" s="123">
        <f>IF(A76&lt;&gt;"",IF(Q76*'ورود اطلاعات'!$H$7&lt;='life table -مفروضات و نرخ ها'!$M$10,Q76*'ورود اطلاعات'!$H$7,'life table -مفروضات و نرخ ها'!$M$10),0)</f>
        <v>0</v>
      </c>
      <c r="W76" s="123" t="str">
        <f>IF(A76&lt;&gt;"",IF(W75*(1+'life table -مفروضات و نرخ ها'!$M$4)&lt;'life table -مفروضات و نرخ ها'!$I$11,W75*(1+'life table -مفروضات و نرخ ها'!$M$4),'life table -مفروضات و نرخ ها'!$I$11),"")</f>
        <v/>
      </c>
      <c r="X76" s="123">
        <f>IF(C76&lt;&gt;"",IF(X75*(1+'life table -مفروضات و نرخ ها'!$M$4)&lt;'life table -مفروضات و نرخ ها'!$I$11,X75*(1+'life table -مفروضات و نرخ ها'!$M$4),'life table -مفروضات و نرخ ها'!$I$11),0)</f>
        <v>0</v>
      </c>
      <c r="Y76" s="123">
        <f>IF(D76&lt;&gt;"",IF(Y75*(1+'life table -مفروضات و نرخ ها'!$M$4)&lt;'life table -مفروضات و نرخ ها'!$I$11,Y75*(1+'life table -مفروضات و نرخ ها'!$M$4),'life table -مفروضات و نرخ ها'!$I$11),0)</f>
        <v>0</v>
      </c>
      <c r="Z76" s="123">
        <f>IF(A76&lt;&gt;"",IF(Z75*(1+'life table -مفروضات و نرخ ها'!$M$4)&lt;'life table -مفروضات و نرخ ها'!$M$11,Z75*(1+'life table -مفروضات و نرخ ها'!$M$4),'life table -مفروضات و نرخ ها'!$M$11),0)</f>
        <v>0</v>
      </c>
      <c r="AA76" s="123">
        <f>IF(C76&lt;&gt;"",IF(AA75*(1+'life table -مفروضات و نرخ ها'!$M$4)&lt;'life table -مفروضات و نرخ ها'!$M$11,AA75*(1+'life table -مفروضات و نرخ ها'!$M$4),'life table -مفروضات و نرخ ها'!$M$11),0)</f>
        <v>0</v>
      </c>
      <c r="AB76" s="123">
        <f>IF(D76&lt;&gt;"",IF(AB75*(1+'life table -مفروضات و نرخ ها'!$M$4)&lt;'life table -مفروضات و نرخ ها'!$M$11,AB75*(1+'life table -مفروضات و نرخ ها'!$M$4),'life table -مفروضات و نرخ ها'!$M$11),0)</f>
        <v>0</v>
      </c>
      <c r="AC76" s="123">
        <f>IF(B76&gt;60,0,IF('ورود اطلاعات'!$D$14="ندارد",0,MIN(S76*'ورود اطلاعات'!$D$14,'life table -مفروضات و نرخ ها'!$O$10)))</f>
        <v>0</v>
      </c>
      <c r="AD76" s="123">
        <f>IF(C76&gt;60,0,IF('ورود اطلاعات'!$F$14="ندارد",0,MIN(R76*'ورود اطلاعات'!$F$14,'life table -مفروضات و نرخ ها'!$O$10)))</f>
        <v>0</v>
      </c>
      <c r="AE76" s="123">
        <f>IF(D76&gt;60,0,IF('ورود اطلاعات'!$H$14="ندارد",0,MIN(Q76*'ورود اطلاعات'!$H$14,'life table -مفروضات و نرخ ها'!$O$10)))</f>
        <v>0</v>
      </c>
      <c r="AF76" s="123">
        <f>IFERROR(IF(A76&lt;&gt;"",IF(AND('ورود اطلاعات'!$D$21="بیمه گذار",18&lt;=E76,E76&lt;=60),(AF75*AN75-AK75),IF(AND('ورود اطلاعات'!$D$21="بیمه شده اصلی",18&lt;=B76,B76&lt;=60),(AF75*AN75-AK75),0)),0),0)</f>
        <v>0</v>
      </c>
      <c r="AG76" s="123">
        <f t="shared" si="33"/>
        <v>0</v>
      </c>
      <c r="AH76" s="123">
        <f>IF(A76&lt;&gt;"",IF(AND('ورود اطلاعات'!$D$21="بیمه گذار",18&lt;=E76,E76&lt;=60),(AH75*AN75-AJ75),IF(AND('ورود اطلاعات'!$D$21="بیمه شده اصلی",18&lt;=B76,B76&lt;=60),(AH75*AN75-AJ75),0)),0)</f>
        <v>0</v>
      </c>
      <c r="AI76" s="123">
        <f t="shared" si="34"/>
        <v>0</v>
      </c>
      <c r="AJ76" s="123">
        <f>IFERROR(IF(A76&lt;&gt;"",IF('life table -مفروضات و نرخ ها'!$O$6="دارد",IF('life table -مفروضات و نرخ ها'!$O$11=0,IF(AND('life table -مفروضات و نرخ ها'!$K$5="خیر",'ورود اطلاعات'!$D$21="بیمه گذار"),(G77+AZ77+BA77+BB77+BC77+BD77+BE77+BF77+BG77+BH77+BI77+BP77+BQ77+BR77),IF(AND('life table -مفروضات و نرخ ها'!$K$5="خیر",'ورود اطلاعات'!$D$21="بیمه شده اصلی"),(G77+CB77+CC77),0)),0),0),0),0)</f>
        <v>0</v>
      </c>
      <c r="AK76" s="123">
        <f>IF(A76&lt;&gt;"",IF('life table -مفروضات و نرخ ها'!$O$6="دارد",IF('ورود اطلاعات'!$B$9=1,IF('ورود اطلاعات'!$B$11="خیر",G77,0),0),0),0)</f>
        <v>0</v>
      </c>
      <c r="AL76" s="123">
        <f>IF(A76&lt;&gt;"",IF('life table -مفروضات و نرخ ها'!$O$6="دارد",IF('life table -مفروضات و نرخ ها'!$O$11=1,IF('life table -مفروضات و نرخ ها'!$K$5="بلی",G77,0),0),0),0)</f>
        <v>0</v>
      </c>
      <c r="AM76" s="123" t="str">
        <f>IFERROR(IF(A76&lt;&gt;"",IF('life table -مفروضات و نرخ ها'!$O$6="دارد",IF('life table -مفروضات و نرخ ها'!$O$11=0,IF('life table -مفروضات و نرخ ها'!$K$5="بلی",(G77+CB77+CC77),0),0),0),""),0)</f>
        <v/>
      </c>
      <c r="AN76" s="124" t="str">
        <f t="shared" si="27"/>
        <v/>
      </c>
      <c r="AO76" s="124" t="str">
        <f t="shared" si="28"/>
        <v/>
      </c>
      <c r="AP76" s="124" t="str">
        <f>IF(A76&lt;&gt;"",PRODUCT($AO$4:AO76),"")</f>
        <v/>
      </c>
      <c r="AQ76" s="123">
        <f>کارمزد!N76</f>
        <v>0</v>
      </c>
      <c r="AR76" s="123">
        <f>IF(A76&lt;6,('life table -مفروضات و نرخ ها'!$Q$4/5)*$S$4,0)</f>
        <v>0</v>
      </c>
      <c r="AS76" s="123" t="str">
        <f>IFERROR(IF(A76&lt;&gt;"",'life table -مفروضات و نرخ ها'!$Q$6*H76,""),"")</f>
        <v/>
      </c>
      <c r="AT76" s="123" t="str">
        <f>IF(A76&lt;&gt;"",'life table -مفروضات و نرخ ها'!$Q$7*H76,"")</f>
        <v/>
      </c>
      <c r="AU76" s="123">
        <f t="shared" si="29"/>
        <v>0</v>
      </c>
      <c r="AV76" s="125">
        <f>IF(A76&lt;&gt;"",(('life table -مفروضات و نرخ ها'!$M$5*(((AN76)^(1/'life table -مفروضات و نرخ ها'!$M$5))-1))/((1-AO76)*((AN76)^(1/'life table -مفروضات و نرخ ها'!$M$5)))-1),0)</f>
        <v>0</v>
      </c>
      <c r="AW76" s="123" t="str">
        <f>IF(A76&lt;&gt;"",N76*'life table -مفروضات و نرخ ها'!$O$4,"")</f>
        <v/>
      </c>
      <c r="AX76" s="123" t="str">
        <f>IF(A76&lt;&gt;"",O76*'life table -مفروضات و نرخ ها'!$U$3,"")</f>
        <v/>
      </c>
      <c r="AY76" s="123" t="str">
        <f>IF(A76&lt;&gt;"",P76*'life table -مفروضات و نرخ ها'!$U$4,"")</f>
        <v/>
      </c>
      <c r="AZ76" s="123" t="str">
        <f>IFERROR(IF(A76&lt;&gt;"",IF('life table -مفروضات و نرخ ها'!$O$8=1,('life table -مفروضات و نرخ ها'!$Y$3*T76),IF('life table -مفروضات و نرخ ها'!$O$8=2,('life table -مفروضات و نرخ ها'!$Y$4*T76),IF('life table -مفروضات و نرخ ها'!$O$8=3,('life table -مفروضات و نرخ ها'!$Y$5*T76),IF('life table -مفروضات و نرخ ها'!$O$8=4,('life table -مفروضات و نرخ ها'!$Y$6*T76),('life table -مفروضات و نرخ ها'!$Y$7*T76))))),""),"")</f>
        <v/>
      </c>
      <c r="BA76" s="123" t="str">
        <f>IFERROR(IF(A76&lt;&gt;"",IF('life table -مفروضات و نرخ ها'!$S$10=1,('life table -مفروضات و نرخ ها'!$Y$3*U76),IF('life table -مفروضات و نرخ ها'!$S$10=2,('life table -مفروضات و نرخ ها'!$Y$4*U76),IF('life table -مفروضات و نرخ ها'!$S$10=3,('life table -مفروضات و نرخ ها'!$Y$5*U76),IF('life table -مفروضات و نرخ ها'!$S$10=4,('life table -مفروضات و نرخ ها'!$Y$6*U76),('life table -مفروضات و نرخ ها'!$Y$7*U76))))),""),"")</f>
        <v/>
      </c>
      <c r="BB76" s="123" t="str">
        <f>IFERROR(IF(A76&lt;&gt;"",IF('life table -مفروضات و نرخ ها'!$S$11=1,('life table -مفروضات و نرخ ها'!$Y$3*V76),IF('life table -مفروضات و نرخ ها'!$S$11=2,('life table -مفروضات و نرخ ها'!$Y$4*V76),IF('life table -مفروضات و نرخ ها'!$S$11=3,('life table -مفروضات و نرخ ها'!$Y$5*V76),IF('life table -مفروضات و نرخ ها'!$S$11=4,('life table -مفروضات و نرخ ها'!$Y$6*V76),('life table -مفروضات و نرخ ها'!$Y$7*V76))))),""),"")</f>
        <v/>
      </c>
      <c r="BC76" s="123" t="str">
        <f>IFERROR(IF(A76&lt;&gt;"",IF('life table -مفروضات و نرخ ها'!$O$8=1,('life table -مفروضات و نرخ ها'!$Z$3*W76),IF('life table -مفروضات و نرخ ها'!$O$8=2,('life table -مفروضات و نرخ ها'!$Z$4*W76),IF('life table -مفروضات و نرخ ها'!$O$8=3,('life table -مفروضات و نرخ ها'!$Z$5*W76),IF('life table -مفروضات و نرخ ها'!$O$8=4,('life table -مفروضات و نرخ ها'!$Z$6*W76),('life table -مفروضات و نرخ ها'!$Z$7*W76))))),""),"")</f>
        <v/>
      </c>
      <c r="BD76" s="123" t="str">
        <f>IFERROR(IF(A76&lt;&gt;"",IF('life table -مفروضات و نرخ ها'!$S$10=1,('life table -مفروضات و نرخ ها'!$Z$3*X76),IF('life table -مفروضات و نرخ ها'!$S$10=2,('life table -مفروضات و نرخ ها'!$Z$4*X76),IF('life table -مفروضات و نرخ ها'!$S$10=3,('life table -مفروضات و نرخ ها'!$Z$5*X76),IF('life table -مفروضات و نرخ ها'!$S$10=4,('life table -مفروضات و نرخ ها'!$Z$6*X76),('life table -مفروضات و نرخ ها'!$Z$7*X76))))),""),"")</f>
        <v/>
      </c>
      <c r="BE76" s="123" t="str">
        <f>IFERROR(IF(A76&lt;&gt;"",IF('life table -مفروضات و نرخ ها'!$S$11=1,('life table -مفروضات و نرخ ها'!$Z$3*Y76),IF('life table -مفروضات و نرخ ها'!$S$11=2,('life table -مفروضات و نرخ ها'!$Z$4*Y76),IF('life table -مفروضات و نرخ ها'!$S$11=3,('life table -مفروضات و نرخ ها'!$Z$5*Y76),IF('life table -مفروضات و نرخ ها'!$S$11=4,('life table -مفروضات و نرخ ها'!$Z$6*Y76),('life table -مفروضات و نرخ ها'!$Z$7*Y76))))),""),"")</f>
        <v/>
      </c>
      <c r="BF76" s="123" t="str">
        <f>IFERROR(IF(A76&lt;&gt;"",IF('life table -مفروضات و نرخ ها'!$O$8=1,('life table -مفروضات و نرخ ها'!$AA$3*Z76),IF('life table -مفروضات و نرخ ها'!$O$8=2,('life table -مفروضات و نرخ ها'!$AA$4*Z76),IF('life table -مفروضات و نرخ ها'!$O$8=3,('life table -مفروضات و نرخ ها'!$AA$5*Z76),IF('life table -مفروضات و نرخ ها'!$O$8=4,('life table -مفروضات و نرخ ها'!$AA$6*Z76),('life table -مفروضات و نرخ ها'!$AA$7*Z76))))),""),"")</f>
        <v/>
      </c>
      <c r="BG76" s="123" t="str">
        <f>IFERROR(IF(A76&lt;&gt;"",IF('life table -مفروضات و نرخ ها'!$S$10=1,('life table -مفروضات و نرخ ها'!$AA$3*AA76),IF('life table -مفروضات و نرخ ها'!$S$10=2,('life table -مفروضات و نرخ ها'!$AA$4*AA76),IF('life table -مفروضات و نرخ ها'!$S$10=3,('life table -مفروضات و نرخ ها'!$AA$5*AA76),IF('life table -مفروضات و نرخ ها'!$S$10=4,('life table -مفروضات و نرخ ها'!$AA$6*AA76),('life table -مفروضات و نرخ ها'!$AA$7*AA76))))),""),"")</f>
        <v/>
      </c>
      <c r="BH76" s="123" t="str">
        <f>IFERROR(IF(B76&lt;&gt;"",IF('life table -مفروضات و نرخ ها'!$S$11=1,('life table -مفروضات و نرخ ها'!$AA$3*AB76),IF('life table -مفروضات و نرخ ها'!$S$11=2,('life table -مفروضات و نرخ ها'!$AA$4*AB76),IF('life table -مفروضات و نرخ ها'!$S$11=3,('life table -مفروضات و نرخ ها'!$AA$5*AB76),IF('life table -مفروضات و نرخ ها'!$S$11=4,('life table -مفروضات و نرخ ها'!$AA$6*AB76),('life table -مفروضات و نرخ ها'!$AA$7*AB76))))),""),"")</f>
        <v/>
      </c>
      <c r="BI76" s="123" t="str">
        <f>IF(A76&lt;&gt;"",(T76*'life table -مفروضات و نرخ ها'!$Y$3+W76*'life table -مفروضات و نرخ ها'!$Z$3+Z76*'life table -مفروضات و نرخ ها'!$AA$3)*'ورود اطلاعات'!$D$22+(U76*'life table -مفروضات و نرخ ها'!$Y$3+X76*'life table -مفروضات و نرخ ها'!$Z$3+AA76*'life table -مفروضات و نرخ ها'!$AA$3)*'ورود اطلاعات'!$F$17+(V76*'life table -مفروضات و نرخ ها'!$Y$3+Y76*'life table -مفروضات و نرخ ها'!$Z$3+AB76*'life table -مفروضات و نرخ ها'!$AA$3)*('ورود اطلاعات'!$H$17),"")</f>
        <v/>
      </c>
      <c r="BJ76" s="123">
        <f>IFERROR(IF($B$4+A76='ورود اطلاعات'!$B$8+محاسبات!$B$4,0,IF('ورود اطلاعات'!$B$11="بلی",IF(AND(B76&lt;18,B76&gt;60),0,IF(AND('ورود اطلاعات'!$D$20="دارد",'ورود اطلاعات'!$B$9=0),(G76+AZ76+BA76+BB76+BC76+BD76+BE76+BF76+BG76+BH76+BP76+BQ76+BR76+BI76)/K76)*VLOOKUP(B76,'life table -مفروضات و نرخ ها'!AF:AG,2,0))*(1+'ورود اطلاعات'!$D$22+'ورود اطلاعات'!$D$5),0)),0)</f>
        <v>0</v>
      </c>
      <c r="BK76" s="123">
        <f>IFERROR(IF($B$4+A76='ورود اطلاعات'!$B$8+محاسبات!$B$4,0,IF('ورود اطلاعات'!$B$11="بلی",IF(AND(B76&lt;18,B76&gt;60),0,IF(AND('ورود اطلاعات'!$D$20="دارد",'ورود اطلاعات'!$B$9=1),(G76)/K76)*VLOOKUP(B76,'life table -مفروضات و نرخ ها'!AF:AG,2,0))*(1+'ورود اطلاعات'!$D$22+'ورود اطلاعات'!$D$5),0)),0)</f>
        <v>0</v>
      </c>
      <c r="BL76" s="123">
        <f>IFERROR(IF($E$4+A76='ورود اطلاعات'!$B$8+محاسبات!$E$4,0,IF('ورود اطلاعات'!$B$9=0,IF('ورود اطلاعات'!$B$11="خیر",IF('ورود اطلاعات'!$D$20="دارد",IF('ورود اطلاعات'!$D$21="بیمه گذار",IF(AND(E76&lt;18,E76&gt;60),0,(((G76+AZ76+BA76+BB76+BC76+BD76+BE76+BF76+BG76+BH76+BP76+BQ76+BR76+BI76)/K76)*VLOOKUP(E76,'life table -مفروضات و نرخ ها'!AF:AG,2,0)*(1+'ورود اطلاعات'!$D$24+'ورود اطلاعات'!$D$23))),0),0),0),0)),0)</f>
        <v>0</v>
      </c>
      <c r="BM76" s="123">
        <f>IFERROR(IF($B$4+A76='ورود اطلاعات'!$B$8+$B$4,0,IF('ورود اطلاعات'!$B$9=0,IF('ورود اطلاعات'!$B$11="خیر",IF('ورود اطلاعات'!$D$20="دارد",IF('ورود اطلاعات'!$D$21="بیمه شده اصلی",IF(AND(B76&lt;18,B76&gt;60),0,(((G76+AZ76+BA76+BB76+BC76+BD76+BE76+BF76+BG76+BH76+BP76+BQ76+BR76+BI76)/K76)*VLOOKUP(B76,'life table -مفروضات و نرخ ها'!AF:AG,2,0)*(1+'ورود اطلاعات'!$D$22+'ورود اطلاعات'!$D$5))),0),0),0),0)),0)</f>
        <v>0</v>
      </c>
      <c r="BN76" s="123">
        <f>IFERROR(IF($E$4+A76='ورود اطلاعات'!$B$8+$E$4,0,IF('ورود اطلاعات'!$B$9=1,IF('ورود اطلاعات'!$B$11="خیر",IF('ورود اطلاعات'!$D$20="دارد",IF('ورود اطلاعات'!$D$21="بیمه گذار",IF(AND(E76&lt;18,E76&gt;60),0,((G76/K76)*VLOOKUP(E76,'life table -مفروضات و نرخ ها'!AF:AG,2,0)*(1+'ورود اطلاعات'!$D$24+'ورود اطلاعات'!$D$23))),0),0),0))),0)</f>
        <v>0</v>
      </c>
      <c r="BO76" s="123">
        <f>IFERROR(IF($B$4+A76='ورود اطلاعات'!$B$8+$B$4,0,IF('ورود اطلاعات'!$B$9=1,IF('ورود اطلاعات'!$B$11="خیر",IF('ورود اطلاعات'!$D$20="دارد",IF('ورود اطلاعات'!$D$21="بیمه شده اصلی",IF(AND(B76&lt;18,B76&gt;60),0,((G76/K76)*VLOOKUP(B76,'life table -مفروضات و نرخ ها'!AF:AG,2,0)*(1+'ورود اطلاعات'!$D$22+'ورود اطلاعات'!$D$5))),0),0),0),0)),0)</f>
        <v>0</v>
      </c>
      <c r="BP76" s="123">
        <f>IFERROR(IF('ورود اطلاعات'!$D$16=5,(VLOOKUP(محاسبات!B76,'life table -مفروضات و نرخ ها'!AC:AD,2,0)*محاسبات!AC76)/1000000,(VLOOKUP(محاسبات!B76,'life table -مفروضات و نرخ ها'!AC:AE,3,0)*محاسبات!AC76)/1000000)*(1+'ورود اطلاعات'!$D$5),0)</f>
        <v>0</v>
      </c>
      <c r="BQ76" s="123">
        <f>IFERROR(IF('ورود اطلاعات'!$F$16=5,(VLOOKUP(C76,'life table -مفروضات و نرخ ها'!AC:AD,2,0)*AD76)/1000000,(VLOOKUP(C76,'life table -مفروضات و نرخ ها'!AC:AE,3,0)*محاسبات!AD76)/1000000)*(1+'ورود اطلاعات'!$F$5),0)</f>
        <v>0</v>
      </c>
      <c r="BR76" s="123">
        <f>IFERROR(IF('ورود اطلاعات'!$H$16=5,(VLOOKUP(D76,'life table -مفروضات و نرخ ها'!AC:AD,2,0)*AE76)/1000000,(VLOOKUP(D76,'life table -مفروضات و نرخ ها'!AC:AE,3,0)*AE76)/1000000)*(1+'ورود اطلاعات'!$H$5),0)</f>
        <v>0</v>
      </c>
      <c r="BS76" s="123" t="b">
        <f>IF(A76&lt;&gt;"",IF('ورود اطلاعات'!$B$9=1,IF('ورود اطلاعات'!$B$11="بلی",IF(AND(18&lt;=B76,B76&lt;=60),AG76*(VLOOKUP('life table -مفروضات و نرخ ها'!$O$3+A75,'life table -مفروضات و نرخ ها'!$A$3:$D$103,4,0))*(1+'ورود اطلاعات'!$D$5),0),0),0))</f>
        <v>0</v>
      </c>
      <c r="BT76" s="123" t="b">
        <f>IFERROR(IF(A76&lt;&gt;"",IF('ورود اطلاعات'!$B$9=1,IF('ورود اطلاعات'!$B$11="خیر",IF('ورود اطلاعات'!$D$21="بیمه شده اصلی",(محاسبات!AF76*VLOOKUP(محاسبات!B76,'life table -مفروضات و نرخ ها'!A:D,4,0)*(1+'ورود اطلاعات'!$D$5)),IF('ورود اطلاعات'!$D$21="بیمه گذار",(محاسبات!AF76*VLOOKUP(محاسبات!E76,'life table -مفروضات و نرخ ها'!A:D,4,0)*(1+'ورود اطلاعات'!$D$23)),0))))),0)</f>
        <v>0</v>
      </c>
      <c r="BU76" s="123" t="b">
        <f>IFERROR(IF(A76&lt;&gt;"",IF('ورود اطلاعات'!$B$9=0,IF('ورود اطلاعات'!$B$11="خیر",IF('ورود اطلاعات'!$D$21="بیمه شده اصلی",(محاسبات!AH76*VLOOKUP(محاسبات!B76,'life table -مفروضات و نرخ ها'!A:D,4,0)*(1+'ورود اطلاعات'!$D$5)),IF('ورود اطلاعات'!$D$21="بیمه گذار",(محاسبات!AH76*VLOOKUP(محاسبات!E76,'life table -مفروضات و نرخ ها'!A:D,4,0)*(1+'ورود اطلاعات'!$D$23)),0))))),0)</f>
        <v>0</v>
      </c>
      <c r="BV76" s="123" t="b">
        <f>IF(A76&lt;&gt;"",IF('ورود اطلاعات'!$B$9=0,IF('ورود اطلاعات'!$B$11="بلی",IF(AND(18&lt;=B76,B76&lt;=60),AI76*(VLOOKUP('life table -مفروضات و نرخ ها'!$O$3+A75,'life table -مفروضات و نرخ ها'!$A$3:$D$103,4,0))*(1+'ورود اطلاعات'!$D$5),0),0),0))</f>
        <v>0</v>
      </c>
      <c r="BW76" s="123" t="str">
        <f>IFERROR(IF(A76&lt;&gt;"",'life table -مفروضات و نرخ ها'!$Q$11*BK76,""),0)</f>
        <v/>
      </c>
      <c r="BX76" s="123" t="str">
        <f>IFERROR(IF(A76&lt;&gt;"",'life table -مفروضات و نرخ ها'!$Q$11*(BO76+BN76),""),0)</f>
        <v/>
      </c>
      <c r="BY76" s="123">
        <f>IFERROR(IF(A76&lt;&gt;"",BJ76*'life table -مفروضات و نرخ ها'!$Q$11,0),"")</f>
        <v>0</v>
      </c>
      <c r="BZ76" s="123">
        <f>IFERROR(IF(A76&lt;&gt;"",(BM76+BL76)*'life table -مفروضات و نرخ ها'!$Q$11,0),0)</f>
        <v>0</v>
      </c>
      <c r="CA76" s="123">
        <f>IF(A76&lt;&gt;"",AZ76+BC76+BF76+BJ76+BK76+BL76+BM76+BN76+BO76+BP76+BS76+BT76+BU76+BV76+BW76+BX76+BY76+BZ76+'ورود اطلاعات'!$D$22*(محاسبات!T76*'life table -مفروضات و نرخ ها'!$Y$3+محاسبات!W76*'life table -مفروضات و نرخ ها'!$Z$3+محاسبات!Z76*'life table -مفروضات و نرخ ها'!$AA$3),0)</f>
        <v>0</v>
      </c>
      <c r="CB76" s="123">
        <f>IF(A76&lt;&gt;"",BA76+BD76+BG76+BQ76+'ورود اطلاعات'!$F$17*(محاسبات!U76*'life table -مفروضات و نرخ ها'!$Y$3+محاسبات!X76*'life table -مفروضات و نرخ ها'!$Z$3+محاسبات!AA76*'life table -مفروضات و نرخ ها'!$AA$3),0)</f>
        <v>0</v>
      </c>
      <c r="CC76" s="123" t="str">
        <f>IF(A76&lt;&gt;"",BB76+BE76+BH76+BR76+'ورود اطلاعات'!$H$17*(محاسبات!V76*'life table -مفروضات و نرخ ها'!$Y$3+محاسبات!Y76*'life table -مفروضات و نرخ ها'!$Z$3+محاسبات!AB76*'life table -مفروضات و نرخ ها'!$AA$3),"")</f>
        <v/>
      </c>
      <c r="CD76" s="123" t="str">
        <f>IF(B76&lt;&gt;"",'life table -مفروضات و نرخ ها'!$Q$8*(N76+P76+O76+AQ76+AR76+AS76+AT76+AW76+AX76+AY76+AZ76+BA76+BL76+BN76+BO76+BB76+BC76+BD76+BE76+BF76+BG76+BH76+BP76+BQ76+BR76+BJ76+BK76+BM76+BS76+BT76+BU76+BV76+BW76+BX76+BY76+BZ76+AU76),"")</f>
        <v/>
      </c>
      <c r="CE76" s="123" t="str">
        <f>IF(B76&lt;&gt;"",'life table -مفروضات و نرخ ها'!$Q$9*(N76+P76+O76+AQ76+AR76+AS76+AT76+AW76+AX76+AY76+AZ76+BA76+BL76+BN76+BO76+BB76+BC76+BD76+BE76+BF76+BG76+BH76+BP76+BQ76+BR76+BJ76+BK76+BM76+BS76+BT76+BU76+BV76+BW76+BX76+BY76+BZ76+AU76),"")</f>
        <v/>
      </c>
      <c r="CF76" s="123" t="str">
        <f>IF(A76&lt;&gt;"",(CF75*(1+L76)+(I76/'life table -مفروضات و نرخ ها'!$M$5)*L76*((1+L76)^(1/'life table -مفروضات و نرخ ها'!$M$5))/(((1+L76)^(1/'life table -مفروضات و نرخ ها'!$M$5))-1)),"")</f>
        <v/>
      </c>
      <c r="CG76" s="123" t="str">
        <f t="shared" si="39"/>
        <v/>
      </c>
      <c r="CH76" s="123" t="str">
        <f t="shared" si="37"/>
        <v/>
      </c>
      <c r="CI76" s="123" t="str">
        <f t="shared" si="38"/>
        <v/>
      </c>
      <c r="CJ76" s="123" t="str">
        <f t="shared" si="30"/>
        <v/>
      </c>
      <c r="CK76" s="121">
        <f>'ورود اطلاعات'!$D$19*محاسبات!G75</f>
        <v>0</v>
      </c>
      <c r="CL76" s="126">
        <f t="shared" si="31"/>
        <v>0</v>
      </c>
      <c r="CM76" s="123" t="str">
        <f>IF(A76&lt;&gt;"",(CM75*(1+$CO$1)+(I76/'life table -مفروضات و نرخ ها'!$M$5)*$CO$1*((1+$CO$1)^(1/'life table -مفروضات و نرخ ها'!$M$5))/(((1+$CO$1)^(1/'life table -مفروضات و نرخ ها'!$M$5))-1)),"")</f>
        <v/>
      </c>
      <c r="CN76" s="123" t="str">
        <f t="shared" si="35"/>
        <v/>
      </c>
    </row>
    <row r="77" spans="1:92" ht="19.5" x14ac:dyDescent="0.25">
      <c r="A77" s="95" t="str">
        <f t="shared" si="36"/>
        <v/>
      </c>
      <c r="B77" s="122" t="str">
        <f>IFERROR(IF(A76+$B$4&gt;81,"",IF($B$4+'life table -مفروضات و نرخ ها'!A76&lt;$B$4+'life table -مفروضات و نرخ ها'!$I$5,$B$4+'life table -مفروضات و نرخ ها'!A76,"")),"")</f>
        <v/>
      </c>
      <c r="C77" s="122" t="str">
        <f>IFERROR(IF(B77&lt;&gt;"",IF(A76+$C$4&gt;81,"",IF($C$4+'life table -مفروضات و نرخ ها'!A76&lt;$C$4+'life table -مفروضات و نرخ ها'!$I$5,$C$4+'life table -مفروضات و نرخ ها'!A76,"")),""),"")</f>
        <v/>
      </c>
      <c r="D77" s="122" t="str">
        <f>IFERROR(IF(B77&lt;&gt;"",IF(A76+$D$4&gt;81,"",IF($D$4+'life table -مفروضات و نرخ ها'!A76&lt;$D$4+'life table -مفروضات و نرخ ها'!$I$5,$D$4+'life table -مفروضات و نرخ ها'!A76,"")),""),"")</f>
        <v/>
      </c>
      <c r="E77" s="122" t="str">
        <f>IF(B77&lt;&gt;"",IF('life table -مفروضات و نرخ ها'!$K$4&lt;&gt; 0,IF($E$4+'life table -مفروضات و نرخ ها'!A76&lt;$E$4+'life table -مفروضات و نرخ ها'!$I$5,$E$4+'life table -مفروضات و نرخ ها'!A76,"")),"")</f>
        <v/>
      </c>
      <c r="G77" s="123">
        <f>IF(A77&lt;&gt;"",IF('life table -مفروضات و نرخ ها'!$I$7&lt;&gt; "يكجا",G76*(1+'life table -مفروضات و نرخ ها'!$I$4),0),0)</f>
        <v>0</v>
      </c>
      <c r="H77" s="123">
        <f>IFERROR(IF(A77&lt;&gt;"",IF('life table -مفروضات و نرخ ها'!$O$11=1,(G77/K77)-(CA77+CB77+CC77),(G77/K77)),0),0)</f>
        <v>0</v>
      </c>
      <c r="I77" s="123" t="str">
        <f t="shared" si="26"/>
        <v/>
      </c>
      <c r="J77" s="123" t="str">
        <f>IF(A77&lt;&gt;"",IF(A77=1,'life table -مفروضات و نرخ ها'!$M$6,0),"")</f>
        <v/>
      </c>
      <c r="K77" s="124">
        <v>1</v>
      </c>
      <c r="L77" s="124" t="str">
        <f t="shared" si="25"/>
        <v/>
      </c>
      <c r="M77" s="124">
        <f t="shared" si="32"/>
        <v>0.28649999999999998</v>
      </c>
      <c r="N77" s="123">
        <f>IF(B77&lt;&gt;"",S77*(VLOOKUP('life table -مفروضات و نرخ ها'!$O$3+A76,'life table -مفروضات و نرخ ها'!$A$3:$D$103,4)*(1/(1+L77)^0.5)),0)</f>
        <v>0</v>
      </c>
      <c r="O77" s="123">
        <f>IFERROR(IF(C77&lt;&gt;"",R77*(VLOOKUP('life table -مفروضات و نرخ ها'!$S$3+A76,'life table -مفروضات و نرخ ها'!$A$3:$D$103,4)*(1/(1+L77)^0.5)),0),"")</f>
        <v>0</v>
      </c>
      <c r="P77" s="123">
        <f>IFERROR(IF(D77&lt;&gt;"",Q77*(VLOOKUP('life table -مفروضات و نرخ ها'!$S$4+A76,'life table -مفروضات و نرخ ها'!$A$3:$D$103,4)*(1/(1+L77)^0.5)),0),"")</f>
        <v>0</v>
      </c>
      <c r="Q77" s="123">
        <f>IF(D77&lt;&gt;"",IF((Q76*(1+'life table -مفروضات و نرخ ها'!$M$4))&gt;='life table -مفروضات و نرخ ها'!$I$10,'life table -مفروضات و نرخ ها'!$I$10,(Q76*(1+'life table -مفروضات و نرخ ها'!$M$4))),0)</f>
        <v>0</v>
      </c>
      <c r="R77" s="123">
        <f>IF(C77&lt;&gt;"",IF((R76*(1+'life table -مفروضات و نرخ ها'!$M$4))&gt;='life table -مفروضات و نرخ ها'!$I$10,'life table -مفروضات و نرخ ها'!$I$10,(R76*(1+'life table -مفروضات و نرخ ها'!$M$4))),0)</f>
        <v>0</v>
      </c>
      <c r="S77" s="123">
        <f>IF(A77&lt;&gt;"",IF((S76*(1+'life table -مفروضات و نرخ ها'!$M$4))&gt;='life table -مفروضات و نرخ ها'!$I$10,'life table -مفروضات و نرخ ها'!$I$10,(S76*(1+'life table -مفروضات و نرخ ها'!$M$4))),0)</f>
        <v>0</v>
      </c>
      <c r="T77" s="123">
        <f>IF(A77&lt;&gt;"",IF(S77*'ورود اطلاعات'!$D$7&lt;='life table -مفروضات و نرخ ها'!$M$10,S77*'ورود اطلاعات'!$D$7,'life table -مفروضات و نرخ ها'!$M$10),0)</f>
        <v>0</v>
      </c>
      <c r="U77" s="123">
        <f>IF(A77&lt;&gt;"",IF(R77*'ورود اطلاعات'!$F$7&lt;='life table -مفروضات و نرخ ها'!$M$10,R77*'ورود اطلاعات'!$F$7,'life table -مفروضات و نرخ ها'!$M$10),0)</f>
        <v>0</v>
      </c>
      <c r="V77" s="123">
        <f>IF(A77&lt;&gt;"",IF(Q77*'ورود اطلاعات'!$H$7&lt;='life table -مفروضات و نرخ ها'!$M$10,Q77*'ورود اطلاعات'!$H$7,'life table -مفروضات و نرخ ها'!$M$10),0)</f>
        <v>0</v>
      </c>
      <c r="W77" s="123" t="str">
        <f>IF(A77&lt;&gt;"",IF(W76*(1+'life table -مفروضات و نرخ ها'!$M$4)&lt;'life table -مفروضات و نرخ ها'!$I$11,W76*(1+'life table -مفروضات و نرخ ها'!$M$4),'life table -مفروضات و نرخ ها'!$I$11),"")</f>
        <v/>
      </c>
      <c r="X77" s="123">
        <f>IF(C77&lt;&gt;"",IF(X76*(1+'life table -مفروضات و نرخ ها'!$M$4)&lt;'life table -مفروضات و نرخ ها'!$I$11,X76*(1+'life table -مفروضات و نرخ ها'!$M$4),'life table -مفروضات و نرخ ها'!$I$11),0)</f>
        <v>0</v>
      </c>
      <c r="Y77" s="123">
        <f>IF(D77&lt;&gt;"",IF(Y76*(1+'life table -مفروضات و نرخ ها'!$M$4)&lt;'life table -مفروضات و نرخ ها'!$I$11,Y76*(1+'life table -مفروضات و نرخ ها'!$M$4),'life table -مفروضات و نرخ ها'!$I$11),0)</f>
        <v>0</v>
      </c>
      <c r="Z77" s="123">
        <f>IF(A77&lt;&gt;"",IF(Z76*(1+'life table -مفروضات و نرخ ها'!$M$4)&lt;'life table -مفروضات و نرخ ها'!$M$11,Z76*(1+'life table -مفروضات و نرخ ها'!$M$4),'life table -مفروضات و نرخ ها'!$M$11),0)</f>
        <v>0</v>
      </c>
      <c r="AA77" s="123">
        <f>IF(C77&lt;&gt;"",IF(AA76*(1+'life table -مفروضات و نرخ ها'!$M$4)&lt;'life table -مفروضات و نرخ ها'!$M$11,AA76*(1+'life table -مفروضات و نرخ ها'!$M$4),'life table -مفروضات و نرخ ها'!$M$11),0)</f>
        <v>0</v>
      </c>
      <c r="AB77" s="123">
        <f>IF(D77&lt;&gt;"",IF(AB76*(1+'life table -مفروضات و نرخ ها'!$M$4)&lt;'life table -مفروضات و نرخ ها'!$M$11,AB76*(1+'life table -مفروضات و نرخ ها'!$M$4),'life table -مفروضات و نرخ ها'!$M$11),0)</f>
        <v>0</v>
      </c>
      <c r="AC77" s="123">
        <f>IF(B77&gt;60,0,IF('ورود اطلاعات'!$D$14="ندارد",0,MIN(S77*'ورود اطلاعات'!$D$14,'life table -مفروضات و نرخ ها'!$O$10)))</f>
        <v>0</v>
      </c>
      <c r="AD77" s="123">
        <f>IF(C77&gt;60,0,IF('ورود اطلاعات'!$F$14="ندارد",0,MIN(R77*'ورود اطلاعات'!$F$14,'life table -مفروضات و نرخ ها'!$O$10)))</f>
        <v>0</v>
      </c>
      <c r="AE77" s="123">
        <f>IF(D77&gt;60,0,IF('ورود اطلاعات'!$H$14="ندارد",0,MIN(Q77*'ورود اطلاعات'!$H$14,'life table -مفروضات و نرخ ها'!$O$10)))</f>
        <v>0</v>
      </c>
      <c r="AF77" s="123">
        <f>IFERROR(IF(A77&lt;&gt;"",IF(AND('ورود اطلاعات'!$D$21="بیمه گذار",18&lt;=E77,E77&lt;=60),(AF76*AN76-AK76),IF(AND('ورود اطلاعات'!$D$21="بیمه شده اصلی",18&lt;=B77,B77&lt;=60),(AF76*AN76-AK76),0)),0),0)</f>
        <v>0</v>
      </c>
      <c r="AG77" s="123">
        <f t="shared" si="33"/>
        <v>0</v>
      </c>
      <c r="AH77" s="123">
        <f>IF(A77&lt;&gt;"",IF(AND('ورود اطلاعات'!$D$21="بیمه گذار",18&lt;=E77,E77&lt;=60),(AH76*AN76-AJ76),IF(AND('ورود اطلاعات'!$D$21="بیمه شده اصلی",18&lt;=B77,B77&lt;=60),(AH76*AN76-AJ76),0)),0)</f>
        <v>0</v>
      </c>
      <c r="AI77" s="123">
        <f t="shared" si="34"/>
        <v>0</v>
      </c>
      <c r="AJ77" s="123">
        <f>IFERROR(IF(A77&lt;&gt;"",IF('life table -مفروضات و نرخ ها'!$O$6="دارد",IF('life table -مفروضات و نرخ ها'!$O$11=0,IF(AND('life table -مفروضات و نرخ ها'!$K$5="خیر",'ورود اطلاعات'!$D$21="بیمه گذار"),(G78+AZ78+BA78+BB78+BC78+BD78+BE78+BF78+BG78+BH78+BI78+BP78+BQ78+BR78),IF(AND('life table -مفروضات و نرخ ها'!$K$5="خیر",'ورود اطلاعات'!$D$21="بیمه شده اصلی"),(G78+CB78+CC78),0)),0),0),0),0)</f>
        <v>0</v>
      </c>
      <c r="AK77" s="123">
        <f>IF(A77&lt;&gt;"",IF('life table -مفروضات و نرخ ها'!$O$6="دارد",IF('ورود اطلاعات'!$B$9=1,IF('ورود اطلاعات'!$B$11="خیر",G78,0),0),0),0)</f>
        <v>0</v>
      </c>
      <c r="AL77" s="123">
        <f>IF(A77&lt;&gt;"",IF('life table -مفروضات و نرخ ها'!$O$6="دارد",IF('life table -مفروضات و نرخ ها'!$O$11=1,IF('life table -مفروضات و نرخ ها'!$K$5="بلی",G78,0),0),0),0)</f>
        <v>0</v>
      </c>
      <c r="AM77" s="123" t="str">
        <f>IFERROR(IF(A77&lt;&gt;"",IF('life table -مفروضات و نرخ ها'!$O$6="دارد",IF('life table -مفروضات و نرخ ها'!$O$11=0,IF('life table -مفروضات و نرخ ها'!$K$5="بلی",(G78+CB78+CC78),0),0),0),""),0)</f>
        <v/>
      </c>
      <c r="AN77" s="124" t="str">
        <f t="shared" si="27"/>
        <v/>
      </c>
      <c r="AO77" s="124" t="str">
        <f t="shared" si="28"/>
        <v/>
      </c>
      <c r="AP77" s="124" t="str">
        <f>IF(A77&lt;&gt;"",PRODUCT($AO$4:AO77),"")</f>
        <v/>
      </c>
      <c r="AQ77" s="123">
        <f>کارمزد!N77</f>
        <v>0</v>
      </c>
      <c r="AR77" s="123">
        <f>IF(A77&lt;6,('life table -مفروضات و نرخ ها'!$Q$4/5)*$S$4,0)</f>
        <v>0</v>
      </c>
      <c r="AS77" s="123" t="str">
        <f>IFERROR(IF(A77&lt;&gt;"",'life table -مفروضات و نرخ ها'!$Q$6*H77,""),"")</f>
        <v/>
      </c>
      <c r="AT77" s="123" t="str">
        <f>IF(A77&lt;&gt;"",'life table -مفروضات و نرخ ها'!$Q$7*H77,"")</f>
        <v/>
      </c>
      <c r="AU77" s="123">
        <f t="shared" si="29"/>
        <v>0</v>
      </c>
      <c r="AV77" s="125">
        <f>IF(A77&lt;&gt;"",(('life table -مفروضات و نرخ ها'!$M$5*(((AN77)^(1/'life table -مفروضات و نرخ ها'!$M$5))-1))/((1-AO77)*((AN77)^(1/'life table -مفروضات و نرخ ها'!$M$5)))-1),0)</f>
        <v>0</v>
      </c>
      <c r="AW77" s="123" t="str">
        <f>IF(A77&lt;&gt;"",N77*'life table -مفروضات و نرخ ها'!$O$4,"")</f>
        <v/>
      </c>
      <c r="AX77" s="123" t="str">
        <f>IF(A77&lt;&gt;"",O77*'life table -مفروضات و نرخ ها'!$U$3,"")</f>
        <v/>
      </c>
      <c r="AY77" s="123" t="str">
        <f>IF(A77&lt;&gt;"",P77*'life table -مفروضات و نرخ ها'!$U$4,"")</f>
        <v/>
      </c>
      <c r="AZ77" s="123" t="str">
        <f>IFERROR(IF(A77&lt;&gt;"",IF('life table -مفروضات و نرخ ها'!$O$8=1,('life table -مفروضات و نرخ ها'!$Y$3*T77),IF('life table -مفروضات و نرخ ها'!$O$8=2,('life table -مفروضات و نرخ ها'!$Y$4*T77),IF('life table -مفروضات و نرخ ها'!$O$8=3,('life table -مفروضات و نرخ ها'!$Y$5*T77),IF('life table -مفروضات و نرخ ها'!$O$8=4,('life table -مفروضات و نرخ ها'!$Y$6*T77),('life table -مفروضات و نرخ ها'!$Y$7*T77))))),""),"")</f>
        <v/>
      </c>
      <c r="BA77" s="123" t="str">
        <f>IFERROR(IF(A77&lt;&gt;"",IF('life table -مفروضات و نرخ ها'!$S$10=1,('life table -مفروضات و نرخ ها'!$Y$3*U77),IF('life table -مفروضات و نرخ ها'!$S$10=2,('life table -مفروضات و نرخ ها'!$Y$4*U77),IF('life table -مفروضات و نرخ ها'!$S$10=3,('life table -مفروضات و نرخ ها'!$Y$5*U77),IF('life table -مفروضات و نرخ ها'!$S$10=4,('life table -مفروضات و نرخ ها'!$Y$6*U77),('life table -مفروضات و نرخ ها'!$Y$7*U77))))),""),"")</f>
        <v/>
      </c>
      <c r="BB77" s="123" t="str">
        <f>IFERROR(IF(A77&lt;&gt;"",IF('life table -مفروضات و نرخ ها'!$S$11=1,('life table -مفروضات و نرخ ها'!$Y$3*V77),IF('life table -مفروضات و نرخ ها'!$S$11=2,('life table -مفروضات و نرخ ها'!$Y$4*V77),IF('life table -مفروضات و نرخ ها'!$S$11=3,('life table -مفروضات و نرخ ها'!$Y$5*V77),IF('life table -مفروضات و نرخ ها'!$S$11=4,('life table -مفروضات و نرخ ها'!$Y$6*V77),('life table -مفروضات و نرخ ها'!$Y$7*V77))))),""),"")</f>
        <v/>
      </c>
      <c r="BC77" s="123" t="str">
        <f>IFERROR(IF(A77&lt;&gt;"",IF('life table -مفروضات و نرخ ها'!$O$8=1,('life table -مفروضات و نرخ ها'!$Z$3*W77),IF('life table -مفروضات و نرخ ها'!$O$8=2,('life table -مفروضات و نرخ ها'!$Z$4*W77),IF('life table -مفروضات و نرخ ها'!$O$8=3,('life table -مفروضات و نرخ ها'!$Z$5*W77),IF('life table -مفروضات و نرخ ها'!$O$8=4,('life table -مفروضات و نرخ ها'!$Z$6*W77),('life table -مفروضات و نرخ ها'!$Z$7*W77))))),""),"")</f>
        <v/>
      </c>
      <c r="BD77" s="123" t="str">
        <f>IFERROR(IF(A77&lt;&gt;"",IF('life table -مفروضات و نرخ ها'!$S$10=1,('life table -مفروضات و نرخ ها'!$Z$3*X77),IF('life table -مفروضات و نرخ ها'!$S$10=2,('life table -مفروضات و نرخ ها'!$Z$4*X77),IF('life table -مفروضات و نرخ ها'!$S$10=3,('life table -مفروضات و نرخ ها'!$Z$5*X77),IF('life table -مفروضات و نرخ ها'!$S$10=4,('life table -مفروضات و نرخ ها'!$Z$6*X77),('life table -مفروضات و نرخ ها'!$Z$7*X77))))),""),"")</f>
        <v/>
      </c>
      <c r="BE77" s="123" t="str">
        <f>IFERROR(IF(A77&lt;&gt;"",IF('life table -مفروضات و نرخ ها'!$S$11=1,('life table -مفروضات و نرخ ها'!$Z$3*Y77),IF('life table -مفروضات و نرخ ها'!$S$11=2,('life table -مفروضات و نرخ ها'!$Z$4*Y77),IF('life table -مفروضات و نرخ ها'!$S$11=3,('life table -مفروضات و نرخ ها'!$Z$5*Y77),IF('life table -مفروضات و نرخ ها'!$S$11=4,('life table -مفروضات و نرخ ها'!$Z$6*Y77),('life table -مفروضات و نرخ ها'!$Z$7*Y77))))),""),"")</f>
        <v/>
      </c>
      <c r="BF77" s="123" t="str">
        <f>IFERROR(IF(A77&lt;&gt;"",IF('life table -مفروضات و نرخ ها'!$O$8=1,('life table -مفروضات و نرخ ها'!$AA$3*Z77),IF('life table -مفروضات و نرخ ها'!$O$8=2,('life table -مفروضات و نرخ ها'!$AA$4*Z77),IF('life table -مفروضات و نرخ ها'!$O$8=3,('life table -مفروضات و نرخ ها'!$AA$5*Z77),IF('life table -مفروضات و نرخ ها'!$O$8=4,('life table -مفروضات و نرخ ها'!$AA$6*Z77),('life table -مفروضات و نرخ ها'!$AA$7*Z77))))),""),"")</f>
        <v/>
      </c>
      <c r="BG77" s="123" t="str">
        <f>IFERROR(IF(A77&lt;&gt;"",IF('life table -مفروضات و نرخ ها'!$S$10=1,('life table -مفروضات و نرخ ها'!$AA$3*AA77),IF('life table -مفروضات و نرخ ها'!$S$10=2,('life table -مفروضات و نرخ ها'!$AA$4*AA77),IF('life table -مفروضات و نرخ ها'!$S$10=3,('life table -مفروضات و نرخ ها'!$AA$5*AA77),IF('life table -مفروضات و نرخ ها'!$S$10=4,('life table -مفروضات و نرخ ها'!$AA$6*AA77),('life table -مفروضات و نرخ ها'!$AA$7*AA77))))),""),"")</f>
        <v/>
      </c>
      <c r="BH77" s="123" t="str">
        <f>IFERROR(IF(B77&lt;&gt;"",IF('life table -مفروضات و نرخ ها'!$S$11=1,('life table -مفروضات و نرخ ها'!$AA$3*AB77),IF('life table -مفروضات و نرخ ها'!$S$11=2,('life table -مفروضات و نرخ ها'!$AA$4*AB77),IF('life table -مفروضات و نرخ ها'!$S$11=3,('life table -مفروضات و نرخ ها'!$AA$5*AB77),IF('life table -مفروضات و نرخ ها'!$S$11=4,('life table -مفروضات و نرخ ها'!$AA$6*AB77),('life table -مفروضات و نرخ ها'!$AA$7*AB77))))),""),"")</f>
        <v/>
      </c>
      <c r="BI77" s="123" t="str">
        <f>IF(A77&lt;&gt;"",(T77*'life table -مفروضات و نرخ ها'!$Y$3+W77*'life table -مفروضات و نرخ ها'!$Z$3+Z77*'life table -مفروضات و نرخ ها'!$AA$3)*'ورود اطلاعات'!$D$22+(U77*'life table -مفروضات و نرخ ها'!$Y$3+X77*'life table -مفروضات و نرخ ها'!$Z$3+AA77*'life table -مفروضات و نرخ ها'!$AA$3)*'ورود اطلاعات'!$F$17+(V77*'life table -مفروضات و نرخ ها'!$Y$3+Y77*'life table -مفروضات و نرخ ها'!$Z$3+AB77*'life table -مفروضات و نرخ ها'!$AA$3)*('ورود اطلاعات'!$H$17),"")</f>
        <v/>
      </c>
      <c r="BJ77" s="123">
        <f>IFERROR(IF($B$4+A77='ورود اطلاعات'!$B$8+محاسبات!$B$4,0,IF('ورود اطلاعات'!$B$11="بلی",IF(AND(B77&lt;18,B77&gt;60),0,IF(AND('ورود اطلاعات'!$D$20="دارد",'ورود اطلاعات'!$B$9=0),(G77+AZ77+BA77+BB77+BC77+BD77+BE77+BF77+BG77+BH77+BP77+BQ77+BR77+BI77)/K77)*VLOOKUP(B77,'life table -مفروضات و نرخ ها'!AF:AG,2,0))*(1+'ورود اطلاعات'!$D$22+'ورود اطلاعات'!$D$5),0)),0)</f>
        <v>0</v>
      </c>
      <c r="BK77" s="123">
        <f>IFERROR(IF($B$4+A77='ورود اطلاعات'!$B$8+محاسبات!$B$4,0,IF('ورود اطلاعات'!$B$11="بلی",IF(AND(B77&lt;18,B77&gt;60),0,IF(AND('ورود اطلاعات'!$D$20="دارد",'ورود اطلاعات'!$B$9=1),(G77)/K77)*VLOOKUP(B77,'life table -مفروضات و نرخ ها'!AF:AG,2,0))*(1+'ورود اطلاعات'!$D$22+'ورود اطلاعات'!$D$5),0)),0)</f>
        <v>0</v>
      </c>
      <c r="BL77" s="123">
        <f>IFERROR(IF($E$4+A77='ورود اطلاعات'!$B$8+محاسبات!$E$4,0,IF('ورود اطلاعات'!$B$9=0,IF('ورود اطلاعات'!$B$11="خیر",IF('ورود اطلاعات'!$D$20="دارد",IF('ورود اطلاعات'!$D$21="بیمه گذار",IF(AND(E77&lt;18,E77&gt;60),0,(((G77+AZ77+BA77+BB77+BC77+BD77+BE77+BF77+BG77+BH77+BP77+BQ77+BR77+BI77)/K77)*VLOOKUP(E77,'life table -مفروضات و نرخ ها'!AF:AG,2,0)*(1+'ورود اطلاعات'!$D$24+'ورود اطلاعات'!$D$23))),0),0),0),0)),0)</f>
        <v>0</v>
      </c>
      <c r="BM77" s="123">
        <f>IFERROR(IF($B$4+A77='ورود اطلاعات'!$B$8+$B$4,0,IF('ورود اطلاعات'!$B$9=0,IF('ورود اطلاعات'!$B$11="خیر",IF('ورود اطلاعات'!$D$20="دارد",IF('ورود اطلاعات'!$D$21="بیمه شده اصلی",IF(AND(B77&lt;18,B77&gt;60),0,(((G77+AZ77+BA77+BB77+BC77+BD77+BE77+BF77+BG77+BH77+BP77+BQ77+BR77+BI77)/K77)*VLOOKUP(B77,'life table -مفروضات و نرخ ها'!AF:AG,2,0)*(1+'ورود اطلاعات'!$D$22+'ورود اطلاعات'!$D$5))),0),0),0),0)),0)</f>
        <v>0</v>
      </c>
      <c r="BN77" s="123">
        <f>IFERROR(IF($E$4+A77='ورود اطلاعات'!$B$8+$E$4,0,IF('ورود اطلاعات'!$B$9=1,IF('ورود اطلاعات'!$B$11="خیر",IF('ورود اطلاعات'!$D$20="دارد",IF('ورود اطلاعات'!$D$21="بیمه گذار",IF(AND(E77&lt;18,E77&gt;60),0,((G77/K77)*VLOOKUP(E77,'life table -مفروضات و نرخ ها'!AF:AG,2,0)*(1+'ورود اطلاعات'!$D$24+'ورود اطلاعات'!$D$23))),0),0),0))),0)</f>
        <v>0</v>
      </c>
      <c r="BO77" s="123">
        <f>IFERROR(IF($B$4+A77='ورود اطلاعات'!$B$8+$B$4,0,IF('ورود اطلاعات'!$B$9=1,IF('ورود اطلاعات'!$B$11="خیر",IF('ورود اطلاعات'!$D$20="دارد",IF('ورود اطلاعات'!$D$21="بیمه شده اصلی",IF(AND(B77&lt;18,B77&gt;60),0,((G77/K77)*VLOOKUP(B77,'life table -مفروضات و نرخ ها'!AF:AG,2,0)*(1+'ورود اطلاعات'!$D$22+'ورود اطلاعات'!$D$5))),0),0),0),0)),0)</f>
        <v>0</v>
      </c>
      <c r="BP77" s="123">
        <f>IFERROR(IF('ورود اطلاعات'!$D$16=5,(VLOOKUP(محاسبات!B77,'life table -مفروضات و نرخ ها'!AC:AD,2,0)*محاسبات!AC77)/1000000,(VLOOKUP(محاسبات!B77,'life table -مفروضات و نرخ ها'!AC:AE,3,0)*محاسبات!AC77)/1000000)*(1+'ورود اطلاعات'!$D$5),0)</f>
        <v>0</v>
      </c>
      <c r="BQ77" s="123">
        <f>IFERROR(IF('ورود اطلاعات'!$F$16=5,(VLOOKUP(C77,'life table -مفروضات و نرخ ها'!AC:AD,2,0)*AD77)/1000000,(VLOOKUP(C77,'life table -مفروضات و نرخ ها'!AC:AE,3,0)*محاسبات!AD77)/1000000)*(1+'ورود اطلاعات'!$F$5),0)</f>
        <v>0</v>
      </c>
      <c r="BR77" s="123">
        <f>IFERROR(IF('ورود اطلاعات'!$H$16=5,(VLOOKUP(D77,'life table -مفروضات و نرخ ها'!AC:AD,2,0)*AE77)/1000000,(VLOOKUP(D77,'life table -مفروضات و نرخ ها'!AC:AE,3,0)*AE77)/1000000)*(1+'ورود اطلاعات'!$H$5),0)</f>
        <v>0</v>
      </c>
      <c r="BS77" s="123" t="b">
        <f>IF(A77&lt;&gt;"",IF('ورود اطلاعات'!$B$9=1,IF('ورود اطلاعات'!$B$11="بلی",IF(AND(18&lt;=B77,B77&lt;=60),AG77*(VLOOKUP('life table -مفروضات و نرخ ها'!$O$3+A76,'life table -مفروضات و نرخ ها'!$A$3:$D$103,4,0))*(1+'ورود اطلاعات'!$D$5),0),0),0))</f>
        <v>0</v>
      </c>
      <c r="BT77" s="123" t="b">
        <f>IFERROR(IF(A77&lt;&gt;"",IF('ورود اطلاعات'!$B$9=1,IF('ورود اطلاعات'!$B$11="خیر",IF('ورود اطلاعات'!$D$21="بیمه شده اصلی",(محاسبات!AF77*VLOOKUP(محاسبات!B77,'life table -مفروضات و نرخ ها'!A:D,4,0)*(1+'ورود اطلاعات'!$D$5)),IF('ورود اطلاعات'!$D$21="بیمه گذار",(محاسبات!AF77*VLOOKUP(محاسبات!E77,'life table -مفروضات و نرخ ها'!A:D,4,0)*(1+'ورود اطلاعات'!$D$23)),0))))),0)</f>
        <v>0</v>
      </c>
      <c r="BU77" s="123" t="b">
        <f>IFERROR(IF(A77&lt;&gt;"",IF('ورود اطلاعات'!$B$9=0,IF('ورود اطلاعات'!$B$11="خیر",IF('ورود اطلاعات'!$D$21="بیمه شده اصلی",(محاسبات!AH77*VLOOKUP(محاسبات!B77,'life table -مفروضات و نرخ ها'!A:D,4,0)*(1+'ورود اطلاعات'!$D$5)),IF('ورود اطلاعات'!$D$21="بیمه گذار",(محاسبات!AH77*VLOOKUP(محاسبات!E77,'life table -مفروضات و نرخ ها'!A:D,4,0)*(1+'ورود اطلاعات'!$D$23)),0))))),0)</f>
        <v>0</v>
      </c>
      <c r="BV77" s="123" t="b">
        <f>IF(A77&lt;&gt;"",IF('ورود اطلاعات'!$B$9=0,IF('ورود اطلاعات'!$B$11="بلی",IF(AND(18&lt;=B77,B77&lt;=60),AI77*(VLOOKUP('life table -مفروضات و نرخ ها'!$O$3+A76,'life table -مفروضات و نرخ ها'!$A$3:$D$103,4,0))*(1+'ورود اطلاعات'!$D$5),0),0),0))</f>
        <v>0</v>
      </c>
      <c r="BW77" s="123" t="str">
        <f>IFERROR(IF(A77&lt;&gt;"",'life table -مفروضات و نرخ ها'!$Q$11*BK77,""),0)</f>
        <v/>
      </c>
      <c r="BX77" s="123" t="str">
        <f>IFERROR(IF(A77&lt;&gt;"",'life table -مفروضات و نرخ ها'!$Q$11*(BO77+BN77),""),0)</f>
        <v/>
      </c>
      <c r="BY77" s="123">
        <f>IFERROR(IF(A77&lt;&gt;"",BJ77*'life table -مفروضات و نرخ ها'!$Q$11,0),"")</f>
        <v>0</v>
      </c>
      <c r="BZ77" s="123">
        <f>IFERROR(IF(A77&lt;&gt;"",(BM77+BL77)*'life table -مفروضات و نرخ ها'!$Q$11,0),0)</f>
        <v>0</v>
      </c>
      <c r="CA77" s="123">
        <f>IF(A77&lt;&gt;"",AZ77+BC77+BF77+BJ77+BK77+BL77+BM77+BN77+BO77+BP77+BS77+BT77+BU77+BV77+BW77+BX77+BY77+BZ77+'ورود اطلاعات'!$D$22*(محاسبات!T77*'life table -مفروضات و نرخ ها'!$Y$3+محاسبات!W77*'life table -مفروضات و نرخ ها'!$Z$3+محاسبات!Z77*'life table -مفروضات و نرخ ها'!$AA$3),0)</f>
        <v>0</v>
      </c>
      <c r="CB77" s="123">
        <f>IF(A77&lt;&gt;"",BA77+BD77+BG77+BQ77+'ورود اطلاعات'!$F$17*(محاسبات!U77*'life table -مفروضات و نرخ ها'!$Y$3+محاسبات!X77*'life table -مفروضات و نرخ ها'!$Z$3+محاسبات!AA77*'life table -مفروضات و نرخ ها'!$AA$3),0)</f>
        <v>0</v>
      </c>
      <c r="CC77" s="123" t="str">
        <f>IF(A77&lt;&gt;"",BB77+BE77+BH77+BR77+'ورود اطلاعات'!$H$17*(محاسبات!V77*'life table -مفروضات و نرخ ها'!$Y$3+محاسبات!Y77*'life table -مفروضات و نرخ ها'!$Z$3+محاسبات!AB77*'life table -مفروضات و نرخ ها'!$AA$3),"")</f>
        <v/>
      </c>
      <c r="CD77" s="123" t="str">
        <f>IF(B77&lt;&gt;"",'life table -مفروضات و نرخ ها'!$Q$8*(N77+P77+O77+AQ77+AR77+AS77+AT77+AW77+AX77+AY77+AZ77+BA77+BL77+BN77+BO77+BB77+BC77+BD77+BE77+BF77+BG77+BH77+BP77+BQ77+BR77+BJ77+BK77+BM77+BS77+BT77+BU77+BV77+BW77+BX77+BY77+BZ77+AU77),"")</f>
        <v/>
      </c>
      <c r="CE77" s="123" t="str">
        <f>IF(B77&lt;&gt;"",'life table -مفروضات و نرخ ها'!$Q$9*(N77+P77+O77+AQ77+AR77+AS77+AT77+AW77+AX77+AY77+AZ77+BA77+BL77+BN77+BO77+BB77+BC77+BD77+BE77+BF77+BG77+BH77+BP77+BQ77+BR77+BJ77+BK77+BM77+BS77+BT77+BU77+BV77+BW77+BX77+BY77+BZ77+AU77),"")</f>
        <v/>
      </c>
      <c r="CF77" s="123" t="str">
        <f>IF(A77&lt;&gt;"",(CF76*(1+L77)+(I77/'life table -مفروضات و نرخ ها'!$M$5)*L77*((1+L77)^(1/'life table -مفروضات و نرخ ها'!$M$5))/(((1+L77)^(1/'life table -مفروضات و نرخ ها'!$M$5))-1)),"")</f>
        <v/>
      </c>
      <c r="CG77" s="123" t="str">
        <f t="shared" si="39"/>
        <v/>
      </c>
      <c r="CH77" s="123" t="str">
        <f t="shared" si="37"/>
        <v/>
      </c>
      <c r="CI77" s="123" t="str">
        <f t="shared" si="38"/>
        <v/>
      </c>
      <c r="CJ77" s="123" t="str">
        <f t="shared" si="30"/>
        <v/>
      </c>
      <c r="CK77" s="121">
        <f>'ورود اطلاعات'!$D$19*محاسبات!G76</f>
        <v>0</v>
      </c>
      <c r="CL77" s="126">
        <f t="shared" si="31"/>
        <v>0</v>
      </c>
      <c r="CM77" s="123" t="str">
        <f>IF(A77&lt;&gt;"",(CM76*(1+$CO$1)+(I77/'life table -مفروضات و نرخ ها'!$M$5)*$CO$1*((1+$CO$1)^(1/'life table -مفروضات و نرخ ها'!$M$5))/(((1+$CO$1)^(1/'life table -مفروضات و نرخ ها'!$M$5))-1)),"")</f>
        <v/>
      </c>
      <c r="CN77" s="123" t="str">
        <f t="shared" si="35"/>
        <v/>
      </c>
    </row>
    <row r="78" spans="1:92" ht="19.5" x14ac:dyDescent="0.25">
      <c r="A78" s="95" t="str">
        <f t="shared" si="36"/>
        <v/>
      </c>
      <c r="B78" s="122" t="str">
        <f>IFERROR(IF(A77+$B$4&gt;81,"",IF($B$4+'life table -مفروضات و نرخ ها'!A77&lt;$B$4+'life table -مفروضات و نرخ ها'!$I$5,$B$4+'life table -مفروضات و نرخ ها'!A77,"")),"")</f>
        <v/>
      </c>
      <c r="C78" s="122" t="str">
        <f>IFERROR(IF(B78&lt;&gt;"",IF(A77+$C$4&gt;81,"",IF($C$4+'life table -مفروضات و نرخ ها'!A77&lt;$C$4+'life table -مفروضات و نرخ ها'!$I$5,$C$4+'life table -مفروضات و نرخ ها'!A77,"")),""),"")</f>
        <v/>
      </c>
      <c r="D78" s="122" t="str">
        <f>IFERROR(IF(B78&lt;&gt;"",IF(A77+$D$4&gt;81,"",IF($D$4+'life table -مفروضات و نرخ ها'!A77&lt;$D$4+'life table -مفروضات و نرخ ها'!$I$5,$D$4+'life table -مفروضات و نرخ ها'!A77,"")),""),"")</f>
        <v/>
      </c>
      <c r="E78" s="122" t="str">
        <f>IF(B78&lt;&gt;"",IF('life table -مفروضات و نرخ ها'!$K$4&lt;&gt; 0,IF($E$4+'life table -مفروضات و نرخ ها'!A77&lt;$E$4+'life table -مفروضات و نرخ ها'!$I$5,$E$4+'life table -مفروضات و نرخ ها'!A77,"")),"")</f>
        <v/>
      </c>
      <c r="G78" s="123">
        <f>IF(A78&lt;&gt;"",IF('life table -مفروضات و نرخ ها'!$I$7&lt;&gt; "يكجا",G77*(1+'life table -مفروضات و نرخ ها'!$I$4),0),0)</f>
        <v>0</v>
      </c>
      <c r="H78" s="123">
        <f>IFERROR(IF(A78&lt;&gt;"",IF('life table -مفروضات و نرخ ها'!$O$11=1,(G78/K78)-(CA78+CB78+CC78),(G78/K78)),0),0)</f>
        <v>0</v>
      </c>
      <c r="I78" s="123" t="str">
        <f t="shared" si="26"/>
        <v/>
      </c>
      <c r="J78" s="123" t="str">
        <f>IF(A78&lt;&gt;"",IF(A78=1,'life table -مفروضات و نرخ ها'!$M$6,0),"")</f>
        <v/>
      </c>
      <c r="K78" s="124">
        <v>1</v>
      </c>
      <c r="L78" s="124" t="str">
        <f t="shared" si="25"/>
        <v/>
      </c>
      <c r="M78" s="124">
        <f t="shared" si="32"/>
        <v>0.28649999999999998</v>
      </c>
      <c r="N78" s="123">
        <f>IF(B78&lt;&gt;"",S78*(VLOOKUP('life table -مفروضات و نرخ ها'!$O$3+A77,'life table -مفروضات و نرخ ها'!$A$3:$D$103,4)*(1/(1+L78)^0.5)),0)</f>
        <v>0</v>
      </c>
      <c r="O78" s="123">
        <f>IFERROR(IF(C78&lt;&gt;"",R78*(VLOOKUP('life table -مفروضات و نرخ ها'!$S$3+A77,'life table -مفروضات و نرخ ها'!$A$3:$D$103,4)*(1/(1+L78)^0.5)),0),"")</f>
        <v>0</v>
      </c>
      <c r="P78" s="123">
        <f>IFERROR(IF(D78&lt;&gt;"",Q78*(VLOOKUP('life table -مفروضات و نرخ ها'!$S$4+A77,'life table -مفروضات و نرخ ها'!$A$3:$D$103,4)*(1/(1+L78)^0.5)),0),"")</f>
        <v>0</v>
      </c>
      <c r="Q78" s="123">
        <f>IF(D78&lt;&gt;"",IF((Q77*(1+'life table -مفروضات و نرخ ها'!$M$4))&gt;='life table -مفروضات و نرخ ها'!$I$10,'life table -مفروضات و نرخ ها'!$I$10,(Q77*(1+'life table -مفروضات و نرخ ها'!$M$4))),0)</f>
        <v>0</v>
      </c>
      <c r="R78" s="123">
        <f>IF(C78&lt;&gt;"",IF((R77*(1+'life table -مفروضات و نرخ ها'!$M$4))&gt;='life table -مفروضات و نرخ ها'!$I$10,'life table -مفروضات و نرخ ها'!$I$10,(R77*(1+'life table -مفروضات و نرخ ها'!$M$4))),0)</f>
        <v>0</v>
      </c>
      <c r="S78" s="123">
        <f>IF(A78&lt;&gt;"",IF((S77*(1+'life table -مفروضات و نرخ ها'!$M$4))&gt;='life table -مفروضات و نرخ ها'!$I$10,'life table -مفروضات و نرخ ها'!$I$10,(S77*(1+'life table -مفروضات و نرخ ها'!$M$4))),0)</f>
        <v>0</v>
      </c>
      <c r="T78" s="123">
        <f>IF(A78&lt;&gt;"",IF(S78*'ورود اطلاعات'!$D$7&lt;='life table -مفروضات و نرخ ها'!$M$10,S78*'ورود اطلاعات'!$D$7,'life table -مفروضات و نرخ ها'!$M$10),0)</f>
        <v>0</v>
      </c>
      <c r="U78" s="123">
        <f>IF(A78&lt;&gt;"",IF(R78*'ورود اطلاعات'!$F$7&lt;='life table -مفروضات و نرخ ها'!$M$10,R78*'ورود اطلاعات'!$F$7,'life table -مفروضات و نرخ ها'!$M$10),0)</f>
        <v>0</v>
      </c>
      <c r="V78" s="123">
        <f>IF(A78&lt;&gt;"",IF(Q78*'ورود اطلاعات'!$H$7&lt;='life table -مفروضات و نرخ ها'!$M$10,Q78*'ورود اطلاعات'!$H$7,'life table -مفروضات و نرخ ها'!$M$10),0)</f>
        <v>0</v>
      </c>
      <c r="W78" s="123" t="str">
        <f>IF(A78&lt;&gt;"",IF(W77*(1+'life table -مفروضات و نرخ ها'!$M$4)&lt;'life table -مفروضات و نرخ ها'!$I$11,W77*(1+'life table -مفروضات و نرخ ها'!$M$4),'life table -مفروضات و نرخ ها'!$I$11),"")</f>
        <v/>
      </c>
      <c r="X78" s="123">
        <f>IF(C78&lt;&gt;"",IF(X77*(1+'life table -مفروضات و نرخ ها'!$M$4)&lt;'life table -مفروضات و نرخ ها'!$I$11,X77*(1+'life table -مفروضات و نرخ ها'!$M$4),'life table -مفروضات و نرخ ها'!$I$11),0)</f>
        <v>0</v>
      </c>
      <c r="Y78" s="123">
        <f>IF(D78&lt;&gt;"",IF(Y77*(1+'life table -مفروضات و نرخ ها'!$M$4)&lt;'life table -مفروضات و نرخ ها'!$I$11,Y77*(1+'life table -مفروضات و نرخ ها'!$M$4),'life table -مفروضات و نرخ ها'!$I$11),0)</f>
        <v>0</v>
      </c>
      <c r="Z78" s="123">
        <f>IF(A78&lt;&gt;"",IF(Z77*(1+'life table -مفروضات و نرخ ها'!$M$4)&lt;'life table -مفروضات و نرخ ها'!$M$11,Z77*(1+'life table -مفروضات و نرخ ها'!$M$4),'life table -مفروضات و نرخ ها'!$M$11),0)</f>
        <v>0</v>
      </c>
      <c r="AA78" s="123">
        <f>IF(C78&lt;&gt;"",IF(AA77*(1+'life table -مفروضات و نرخ ها'!$M$4)&lt;'life table -مفروضات و نرخ ها'!$M$11,AA77*(1+'life table -مفروضات و نرخ ها'!$M$4),'life table -مفروضات و نرخ ها'!$M$11),0)</f>
        <v>0</v>
      </c>
      <c r="AB78" s="123">
        <f>IF(D78&lt;&gt;"",IF(AB77*(1+'life table -مفروضات و نرخ ها'!$M$4)&lt;'life table -مفروضات و نرخ ها'!$M$11,AB77*(1+'life table -مفروضات و نرخ ها'!$M$4),'life table -مفروضات و نرخ ها'!$M$11),0)</f>
        <v>0</v>
      </c>
      <c r="AC78" s="123">
        <f>IF(B78&gt;60,0,IF('ورود اطلاعات'!$D$14="ندارد",0,MIN(S78*'ورود اطلاعات'!$D$14,'life table -مفروضات و نرخ ها'!$O$10)))</f>
        <v>0</v>
      </c>
      <c r="AD78" s="123">
        <f>IF(C78&gt;60,0,IF('ورود اطلاعات'!$F$14="ندارد",0,MIN(R78*'ورود اطلاعات'!$F$14,'life table -مفروضات و نرخ ها'!$O$10)))</f>
        <v>0</v>
      </c>
      <c r="AE78" s="123">
        <f>IF(D78&gt;60,0,IF('ورود اطلاعات'!$H$14="ندارد",0,MIN(Q78*'ورود اطلاعات'!$H$14,'life table -مفروضات و نرخ ها'!$O$10)))</f>
        <v>0</v>
      </c>
      <c r="AF78" s="123">
        <f>IFERROR(IF(A78&lt;&gt;"",IF(AND('ورود اطلاعات'!$D$21="بیمه گذار",18&lt;=E78,E78&lt;=60),(AF77*AN77-AK77),IF(AND('ورود اطلاعات'!$D$21="بیمه شده اصلی",18&lt;=B78,B78&lt;=60),(AF77*AN77-AK77),0)),0),0)</f>
        <v>0</v>
      </c>
      <c r="AG78" s="123">
        <f t="shared" si="33"/>
        <v>0</v>
      </c>
      <c r="AH78" s="123">
        <f>IF(A78&lt;&gt;"",IF(AND('ورود اطلاعات'!$D$21="بیمه گذار",18&lt;=E78,E78&lt;=60),(AH77*AN77-AJ77),IF(AND('ورود اطلاعات'!$D$21="بیمه شده اصلی",18&lt;=B78,B78&lt;=60),(AH77*AN77-AJ77),0)),0)</f>
        <v>0</v>
      </c>
      <c r="AI78" s="123">
        <f t="shared" si="34"/>
        <v>0</v>
      </c>
      <c r="AJ78" s="123">
        <f>IFERROR(IF(A78&lt;&gt;"",IF('life table -مفروضات و نرخ ها'!$O$6="دارد",IF('life table -مفروضات و نرخ ها'!$O$11=0,IF(AND('life table -مفروضات و نرخ ها'!$K$5="خیر",'ورود اطلاعات'!$D$21="بیمه گذار"),(G79+AZ79+BA79+BB79+BC79+BD79+BE79+BF79+BG79+BH79+BI79+BP79+BQ79+BR79),IF(AND('life table -مفروضات و نرخ ها'!$K$5="خیر",'ورود اطلاعات'!$D$21="بیمه شده اصلی"),(G79+CB79+CC79),0)),0),0),0),0)</f>
        <v>0</v>
      </c>
      <c r="AK78" s="123">
        <f>IF(A78&lt;&gt;"",IF('life table -مفروضات و نرخ ها'!$O$6="دارد",IF('ورود اطلاعات'!$B$9=1,IF('ورود اطلاعات'!$B$11="خیر",G79,0),0),0),0)</f>
        <v>0</v>
      </c>
      <c r="AL78" s="123">
        <f>IF(A78&lt;&gt;"",IF('life table -مفروضات و نرخ ها'!$O$6="دارد",IF('life table -مفروضات و نرخ ها'!$O$11=1,IF('life table -مفروضات و نرخ ها'!$K$5="بلی",G79,0),0),0),0)</f>
        <v>0</v>
      </c>
      <c r="AM78" s="123" t="str">
        <f>IFERROR(IF(A78&lt;&gt;"",IF('life table -مفروضات و نرخ ها'!$O$6="دارد",IF('life table -مفروضات و نرخ ها'!$O$11=0,IF('life table -مفروضات و نرخ ها'!$K$5="بلی",(G79+CB79+CC79),0),0),0),""),0)</f>
        <v/>
      </c>
      <c r="AN78" s="124" t="str">
        <f t="shared" si="27"/>
        <v/>
      </c>
      <c r="AO78" s="124" t="str">
        <f t="shared" si="28"/>
        <v/>
      </c>
      <c r="AP78" s="124" t="str">
        <f>IF(A78&lt;&gt;"",PRODUCT($AO$4:AO78),"")</f>
        <v/>
      </c>
      <c r="AQ78" s="123">
        <f>کارمزد!N78</f>
        <v>0</v>
      </c>
      <c r="AR78" s="123">
        <f>IF(A78&lt;6,('life table -مفروضات و نرخ ها'!$Q$4/5)*$S$4,0)</f>
        <v>0</v>
      </c>
      <c r="AS78" s="123" t="str">
        <f>IFERROR(IF(A78&lt;&gt;"",'life table -مفروضات و نرخ ها'!$Q$6*H78,""),"")</f>
        <v/>
      </c>
      <c r="AT78" s="123" t="str">
        <f>IF(A78&lt;&gt;"",'life table -مفروضات و نرخ ها'!$Q$7*H78,"")</f>
        <v/>
      </c>
      <c r="AU78" s="123">
        <f t="shared" si="29"/>
        <v>0</v>
      </c>
      <c r="AV78" s="125">
        <f>IF(A78&lt;&gt;"",(('life table -مفروضات و نرخ ها'!$M$5*(((AN78)^(1/'life table -مفروضات و نرخ ها'!$M$5))-1))/((1-AO78)*((AN78)^(1/'life table -مفروضات و نرخ ها'!$M$5)))-1),0)</f>
        <v>0</v>
      </c>
      <c r="AW78" s="123" t="str">
        <f>IF(A78&lt;&gt;"",N78*'life table -مفروضات و نرخ ها'!$O$4,"")</f>
        <v/>
      </c>
      <c r="AX78" s="123" t="str">
        <f>IF(A78&lt;&gt;"",O78*'life table -مفروضات و نرخ ها'!$U$3,"")</f>
        <v/>
      </c>
      <c r="AY78" s="123" t="str">
        <f>IF(A78&lt;&gt;"",P78*'life table -مفروضات و نرخ ها'!$U$4,"")</f>
        <v/>
      </c>
      <c r="AZ78" s="123" t="str">
        <f>IFERROR(IF(A78&lt;&gt;"",IF('life table -مفروضات و نرخ ها'!$O$8=1,('life table -مفروضات و نرخ ها'!$Y$3*T78),IF('life table -مفروضات و نرخ ها'!$O$8=2,('life table -مفروضات و نرخ ها'!$Y$4*T78),IF('life table -مفروضات و نرخ ها'!$O$8=3,('life table -مفروضات و نرخ ها'!$Y$5*T78),IF('life table -مفروضات و نرخ ها'!$O$8=4,('life table -مفروضات و نرخ ها'!$Y$6*T78),('life table -مفروضات و نرخ ها'!$Y$7*T78))))),""),"")</f>
        <v/>
      </c>
      <c r="BA78" s="123" t="str">
        <f>IFERROR(IF(A78&lt;&gt;"",IF('life table -مفروضات و نرخ ها'!$S$10=1,('life table -مفروضات و نرخ ها'!$Y$3*U78),IF('life table -مفروضات و نرخ ها'!$S$10=2,('life table -مفروضات و نرخ ها'!$Y$4*U78),IF('life table -مفروضات و نرخ ها'!$S$10=3,('life table -مفروضات و نرخ ها'!$Y$5*U78),IF('life table -مفروضات و نرخ ها'!$S$10=4,('life table -مفروضات و نرخ ها'!$Y$6*U78),('life table -مفروضات و نرخ ها'!$Y$7*U78))))),""),"")</f>
        <v/>
      </c>
      <c r="BB78" s="123" t="str">
        <f>IFERROR(IF(A78&lt;&gt;"",IF('life table -مفروضات و نرخ ها'!$S$11=1,('life table -مفروضات و نرخ ها'!$Y$3*V78),IF('life table -مفروضات و نرخ ها'!$S$11=2,('life table -مفروضات و نرخ ها'!$Y$4*V78),IF('life table -مفروضات و نرخ ها'!$S$11=3,('life table -مفروضات و نرخ ها'!$Y$5*V78),IF('life table -مفروضات و نرخ ها'!$S$11=4,('life table -مفروضات و نرخ ها'!$Y$6*V78),('life table -مفروضات و نرخ ها'!$Y$7*V78))))),""),"")</f>
        <v/>
      </c>
      <c r="BC78" s="123" t="str">
        <f>IFERROR(IF(A78&lt;&gt;"",IF('life table -مفروضات و نرخ ها'!$O$8=1,('life table -مفروضات و نرخ ها'!$Z$3*W78),IF('life table -مفروضات و نرخ ها'!$O$8=2,('life table -مفروضات و نرخ ها'!$Z$4*W78),IF('life table -مفروضات و نرخ ها'!$O$8=3,('life table -مفروضات و نرخ ها'!$Z$5*W78),IF('life table -مفروضات و نرخ ها'!$O$8=4,('life table -مفروضات و نرخ ها'!$Z$6*W78),('life table -مفروضات و نرخ ها'!$Z$7*W78))))),""),"")</f>
        <v/>
      </c>
      <c r="BD78" s="123" t="str">
        <f>IFERROR(IF(A78&lt;&gt;"",IF('life table -مفروضات و نرخ ها'!$S$10=1,('life table -مفروضات و نرخ ها'!$Z$3*X78),IF('life table -مفروضات و نرخ ها'!$S$10=2,('life table -مفروضات و نرخ ها'!$Z$4*X78),IF('life table -مفروضات و نرخ ها'!$S$10=3,('life table -مفروضات و نرخ ها'!$Z$5*X78),IF('life table -مفروضات و نرخ ها'!$S$10=4,('life table -مفروضات و نرخ ها'!$Z$6*X78),('life table -مفروضات و نرخ ها'!$Z$7*X78))))),""),"")</f>
        <v/>
      </c>
      <c r="BE78" s="123" t="str">
        <f>IFERROR(IF(A78&lt;&gt;"",IF('life table -مفروضات و نرخ ها'!$S$11=1,('life table -مفروضات و نرخ ها'!$Z$3*Y78),IF('life table -مفروضات و نرخ ها'!$S$11=2,('life table -مفروضات و نرخ ها'!$Z$4*Y78),IF('life table -مفروضات و نرخ ها'!$S$11=3,('life table -مفروضات و نرخ ها'!$Z$5*Y78),IF('life table -مفروضات و نرخ ها'!$S$11=4,('life table -مفروضات و نرخ ها'!$Z$6*Y78),('life table -مفروضات و نرخ ها'!$Z$7*Y78))))),""),"")</f>
        <v/>
      </c>
      <c r="BF78" s="123" t="str">
        <f>IFERROR(IF(A78&lt;&gt;"",IF('life table -مفروضات و نرخ ها'!$O$8=1,('life table -مفروضات و نرخ ها'!$AA$3*Z78),IF('life table -مفروضات و نرخ ها'!$O$8=2,('life table -مفروضات و نرخ ها'!$AA$4*Z78),IF('life table -مفروضات و نرخ ها'!$O$8=3,('life table -مفروضات و نرخ ها'!$AA$5*Z78),IF('life table -مفروضات و نرخ ها'!$O$8=4,('life table -مفروضات و نرخ ها'!$AA$6*Z78),('life table -مفروضات و نرخ ها'!$AA$7*Z78))))),""),"")</f>
        <v/>
      </c>
      <c r="BG78" s="123" t="str">
        <f>IFERROR(IF(A78&lt;&gt;"",IF('life table -مفروضات و نرخ ها'!$S$10=1,('life table -مفروضات و نرخ ها'!$AA$3*AA78),IF('life table -مفروضات و نرخ ها'!$S$10=2,('life table -مفروضات و نرخ ها'!$AA$4*AA78),IF('life table -مفروضات و نرخ ها'!$S$10=3,('life table -مفروضات و نرخ ها'!$AA$5*AA78),IF('life table -مفروضات و نرخ ها'!$S$10=4,('life table -مفروضات و نرخ ها'!$AA$6*AA78),('life table -مفروضات و نرخ ها'!$AA$7*AA78))))),""),"")</f>
        <v/>
      </c>
      <c r="BH78" s="123" t="str">
        <f>IFERROR(IF(B78&lt;&gt;"",IF('life table -مفروضات و نرخ ها'!$S$11=1,('life table -مفروضات و نرخ ها'!$AA$3*AB78),IF('life table -مفروضات و نرخ ها'!$S$11=2,('life table -مفروضات و نرخ ها'!$AA$4*AB78),IF('life table -مفروضات و نرخ ها'!$S$11=3,('life table -مفروضات و نرخ ها'!$AA$5*AB78),IF('life table -مفروضات و نرخ ها'!$S$11=4,('life table -مفروضات و نرخ ها'!$AA$6*AB78),('life table -مفروضات و نرخ ها'!$AA$7*AB78))))),""),"")</f>
        <v/>
      </c>
      <c r="BI78" s="123" t="str">
        <f>IF(A78&lt;&gt;"",(T78*'life table -مفروضات و نرخ ها'!$Y$3+W78*'life table -مفروضات و نرخ ها'!$Z$3+Z78*'life table -مفروضات و نرخ ها'!$AA$3)*'ورود اطلاعات'!$D$22+(U78*'life table -مفروضات و نرخ ها'!$Y$3+X78*'life table -مفروضات و نرخ ها'!$Z$3+AA78*'life table -مفروضات و نرخ ها'!$AA$3)*'ورود اطلاعات'!$F$17+(V78*'life table -مفروضات و نرخ ها'!$Y$3+Y78*'life table -مفروضات و نرخ ها'!$Z$3+AB78*'life table -مفروضات و نرخ ها'!$AA$3)*('ورود اطلاعات'!$H$17),"")</f>
        <v/>
      </c>
      <c r="BJ78" s="123">
        <f>IFERROR(IF($B$4+A78='ورود اطلاعات'!$B$8+محاسبات!$B$4,0,IF('ورود اطلاعات'!$B$11="بلی",IF(AND(B78&lt;18,B78&gt;60),0,IF(AND('ورود اطلاعات'!$D$20="دارد",'ورود اطلاعات'!$B$9=0),(G78+AZ78+BA78+BB78+BC78+BD78+BE78+BF78+BG78+BH78+BP78+BQ78+BR78+BI78)/K78)*VLOOKUP(B78,'life table -مفروضات و نرخ ها'!AF:AG,2,0))*(1+'ورود اطلاعات'!$D$22+'ورود اطلاعات'!$D$5),0)),0)</f>
        <v>0</v>
      </c>
      <c r="BK78" s="123">
        <f>IFERROR(IF($B$4+A78='ورود اطلاعات'!$B$8+محاسبات!$B$4,0,IF('ورود اطلاعات'!$B$11="بلی",IF(AND(B78&lt;18,B78&gt;60),0,IF(AND('ورود اطلاعات'!$D$20="دارد",'ورود اطلاعات'!$B$9=1),(G78)/K78)*VLOOKUP(B78,'life table -مفروضات و نرخ ها'!AF:AG,2,0))*(1+'ورود اطلاعات'!$D$22+'ورود اطلاعات'!$D$5),0)),0)</f>
        <v>0</v>
      </c>
      <c r="BL78" s="123">
        <f>IFERROR(IF($E$4+A78='ورود اطلاعات'!$B$8+محاسبات!$E$4,0,IF('ورود اطلاعات'!$B$9=0,IF('ورود اطلاعات'!$B$11="خیر",IF('ورود اطلاعات'!$D$20="دارد",IF('ورود اطلاعات'!$D$21="بیمه گذار",IF(AND(E78&lt;18,E78&gt;60),0,(((G78+AZ78+BA78+BB78+BC78+BD78+BE78+BF78+BG78+BH78+BP78+BQ78+BR78+BI78)/K78)*VLOOKUP(E78,'life table -مفروضات و نرخ ها'!AF:AG,2,0)*(1+'ورود اطلاعات'!$D$24+'ورود اطلاعات'!$D$23))),0),0),0),0)),0)</f>
        <v>0</v>
      </c>
      <c r="BM78" s="123">
        <f>IFERROR(IF($B$4+A78='ورود اطلاعات'!$B$8+$B$4,0,IF('ورود اطلاعات'!$B$9=0,IF('ورود اطلاعات'!$B$11="خیر",IF('ورود اطلاعات'!$D$20="دارد",IF('ورود اطلاعات'!$D$21="بیمه شده اصلی",IF(AND(B78&lt;18,B78&gt;60),0,(((G78+AZ78+BA78+BB78+BC78+BD78+BE78+BF78+BG78+BH78+BP78+BQ78+BR78+BI78)/K78)*VLOOKUP(B78,'life table -مفروضات و نرخ ها'!AF:AG,2,0)*(1+'ورود اطلاعات'!$D$22+'ورود اطلاعات'!$D$5))),0),0),0),0)),0)</f>
        <v>0</v>
      </c>
      <c r="BN78" s="123">
        <f>IFERROR(IF($E$4+A78='ورود اطلاعات'!$B$8+$E$4,0,IF('ورود اطلاعات'!$B$9=1,IF('ورود اطلاعات'!$B$11="خیر",IF('ورود اطلاعات'!$D$20="دارد",IF('ورود اطلاعات'!$D$21="بیمه گذار",IF(AND(E78&lt;18,E78&gt;60),0,((G78/K78)*VLOOKUP(E78,'life table -مفروضات و نرخ ها'!AF:AG,2,0)*(1+'ورود اطلاعات'!$D$24+'ورود اطلاعات'!$D$23))),0),0),0))),0)</f>
        <v>0</v>
      </c>
      <c r="BO78" s="123">
        <f>IFERROR(IF($B$4+A78='ورود اطلاعات'!$B$8+$B$4,0,IF('ورود اطلاعات'!$B$9=1,IF('ورود اطلاعات'!$B$11="خیر",IF('ورود اطلاعات'!$D$20="دارد",IF('ورود اطلاعات'!$D$21="بیمه شده اصلی",IF(AND(B78&lt;18,B78&gt;60),0,((G78/K78)*VLOOKUP(B78,'life table -مفروضات و نرخ ها'!AF:AG,2,0)*(1+'ورود اطلاعات'!$D$22+'ورود اطلاعات'!$D$5))),0),0),0),0)),0)</f>
        <v>0</v>
      </c>
      <c r="BP78" s="123">
        <f>IFERROR(IF('ورود اطلاعات'!$D$16=5,(VLOOKUP(محاسبات!B78,'life table -مفروضات و نرخ ها'!AC:AD,2,0)*محاسبات!AC78)/1000000,(VLOOKUP(محاسبات!B78,'life table -مفروضات و نرخ ها'!AC:AE,3,0)*محاسبات!AC78)/1000000)*(1+'ورود اطلاعات'!$D$5),0)</f>
        <v>0</v>
      </c>
      <c r="BQ78" s="123">
        <f>IFERROR(IF('ورود اطلاعات'!$F$16=5,(VLOOKUP(C78,'life table -مفروضات و نرخ ها'!AC:AD,2,0)*AD78)/1000000,(VLOOKUP(C78,'life table -مفروضات و نرخ ها'!AC:AE,3,0)*محاسبات!AD78)/1000000)*(1+'ورود اطلاعات'!$F$5),0)</f>
        <v>0</v>
      </c>
      <c r="BR78" s="123">
        <f>IFERROR(IF('ورود اطلاعات'!$H$16=5,(VLOOKUP(D78,'life table -مفروضات و نرخ ها'!AC:AD,2,0)*AE78)/1000000,(VLOOKUP(D78,'life table -مفروضات و نرخ ها'!AC:AE,3,0)*AE78)/1000000)*(1+'ورود اطلاعات'!$H$5),0)</f>
        <v>0</v>
      </c>
      <c r="BS78" s="123" t="b">
        <f>IF(A78&lt;&gt;"",IF('ورود اطلاعات'!$B$9=1,IF('ورود اطلاعات'!$B$11="بلی",IF(AND(18&lt;=B78,B78&lt;=60),AG78*(VLOOKUP('life table -مفروضات و نرخ ها'!$O$3+A77,'life table -مفروضات و نرخ ها'!$A$3:$D$103,4,0))*(1+'ورود اطلاعات'!$D$5),0),0),0))</f>
        <v>0</v>
      </c>
      <c r="BT78" s="123" t="b">
        <f>IFERROR(IF(A78&lt;&gt;"",IF('ورود اطلاعات'!$B$9=1,IF('ورود اطلاعات'!$B$11="خیر",IF('ورود اطلاعات'!$D$21="بیمه شده اصلی",(محاسبات!AF78*VLOOKUP(محاسبات!B78,'life table -مفروضات و نرخ ها'!A:D,4,0)*(1+'ورود اطلاعات'!$D$5)),IF('ورود اطلاعات'!$D$21="بیمه گذار",(محاسبات!AF78*VLOOKUP(محاسبات!E78,'life table -مفروضات و نرخ ها'!A:D,4,0)*(1+'ورود اطلاعات'!$D$23)),0))))),0)</f>
        <v>0</v>
      </c>
      <c r="BU78" s="123" t="b">
        <f>IFERROR(IF(A78&lt;&gt;"",IF('ورود اطلاعات'!$B$9=0,IF('ورود اطلاعات'!$B$11="خیر",IF('ورود اطلاعات'!$D$21="بیمه شده اصلی",(محاسبات!AH78*VLOOKUP(محاسبات!B78,'life table -مفروضات و نرخ ها'!A:D,4,0)*(1+'ورود اطلاعات'!$D$5)),IF('ورود اطلاعات'!$D$21="بیمه گذار",(محاسبات!AH78*VLOOKUP(محاسبات!E78,'life table -مفروضات و نرخ ها'!A:D,4,0)*(1+'ورود اطلاعات'!$D$23)),0))))),0)</f>
        <v>0</v>
      </c>
      <c r="BV78" s="123" t="b">
        <f>IF(A78&lt;&gt;"",IF('ورود اطلاعات'!$B$9=0,IF('ورود اطلاعات'!$B$11="بلی",IF(AND(18&lt;=B78,B78&lt;=60),AI78*(VLOOKUP('life table -مفروضات و نرخ ها'!$O$3+A77,'life table -مفروضات و نرخ ها'!$A$3:$D$103,4,0))*(1+'ورود اطلاعات'!$D$5),0),0),0))</f>
        <v>0</v>
      </c>
      <c r="BW78" s="123" t="str">
        <f>IFERROR(IF(A78&lt;&gt;"",'life table -مفروضات و نرخ ها'!$Q$11*BK78,""),0)</f>
        <v/>
      </c>
      <c r="BX78" s="123" t="str">
        <f>IFERROR(IF(A78&lt;&gt;"",'life table -مفروضات و نرخ ها'!$Q$11*(BO78+BN78),""),0)</f>
        <v/>
      </c>
      <c r="BY78" s="123">
        <f>IFERROR(IF(A78&lt;&gt;"",BJ78*'life table -مفروضات و نرخ ها'!$Q$11,0),"")</f>
        <v>0</v>
      </c>
      <c r="BZ78" s="123">
        <f>IFERROR(IF(A78&lt;&gt;"",(BM78+BL78)*'life table -مفروضات و نرخ ها'!$Q$11,0),0)</f>
        <v>0</v>
      </c>
      <c r="CA78" s="123">
        <f>IF(A78&lt;&gt;"",AZ78+BC78+BF78+BJ78+BK78+BL78+BM78+BN78+BO78+BP78+BS78+BT78+BU78+BV78+BW78+BX78+BY78+BZ78+'ورود اطلاعات'!$D$22*(محاسبات!T78*'life table -مفروضات و نرخ ها'!$Y$3+محاسبات!W78*'life table -مفروضات و نرخ ها'!$Z$3+محاسبات!Z78*'life table -مفروضات و نرخ ها'!$AA$3),0)</f>
        <v>0</v>
      </c>
      <c r="CB78" s="123">
        <f>IF(A78&lt;&gt;"",BA78+BD78+BG78+BQ78+'ورود اطلاعات'!$F$17*(محاسبات!U78*'life table -مفروضات و نرخ ها'!$Y$3+محاسبات!X78*'life table -مفروضات و نرخ ها'!$Z$3+محاسبات!AA78*'life table -مفروضات و نرخ ها'!$AA$3),0)</f>
        <v>0</v>
      </c>
      <c r="CC78" s="123" t="str">
        <f>IF(A78&lt;&gt;"",BB78+BE78+BH78+BR78+'ورود اطلاعات'!$H$17*(محاسبات!V78*'life table -مفروضات و نرخ ها'!$Y$3+محاسبات!Y78*'life table -مفروضات و نرخ ها'!$Z$3+محاسبات!AB78*'life table -مفروضات و نرخ ها'!$AA$3),"")</f>
        <v/>
      </c>
      <c r="CD78" s="123" t="str">
        <f>IF(B78&lt;&gt;"",'life table -مفروضات و نرخ ها'!$Q$8*(N78+P78+O78+AQ78+AR78+AS78+AT78+AW78+AX78+AY78+AZ78+BA78+BL78+BN78+BO78+BB78+BC78+BD78+BE78+BF78+BG78+BH78+BP78+BQ78+BR78+BJ78+BK78+BM78+BS78+BT78+BU78+BV78+BW78+BX78+BY78+BZ78+AU78),"")</f>
        <v/>
      </c>
      <c r="CE78" s="123" t="str">
        <f>IF(B78&lt;&gt;"",'life table -مفروضات و نرخ ها'!$Q$9*(N78+P78+O78+AQ78+AR78+AS78+AT78+AW78+AX78+AY78+AZ78+BA78+BL78+BN78+BO78+BB78+BC78+BD78+BE78+BF78+BG78+BH78+BP78+BQ78+BR78+BJ78+BK78+BM78+BS78+BT78+BU78+BV78+BW78+BX78+BY78+BZ78+AU78),"")</f>
        <v/>
      </c>
      <c r="CF78" s="123" t="str">
        <f>IF(A78&lt;&gt;"",(CF77*(1+L78)+(I78/'life table -مفروضات و نرخ ها'!$M$5)*L78*((1+L78)^(1/'life table -مفروضات و نرخ ها'!$M$5))/(((1+L78)^(1/'life table -مفروضات و نرخ ها'!$M$5))-1)),"")</f>
        <v/>
      </c>
      <c r="CG78" s="123" t="str">
        <f t="shared" si="39"/>
        <v/>
      </c>
      <c r="CH78" s="123" t="str">
        <f t="shared" si="37"/>
        <v/>
      </c>
      <c r="CI78" s="123" t="str">
        <f t="shared" si="38"/>
        <v/>
      </c>
      <c r="CJ78" s="123" t="str">
        <f t="shared" si="30"/>
        <v/>
      </c>
      <c r="CK78" s="121">
        <f>'ورود اطلاعات'!$D$19*محاسبات!G77</f>
        <v>0</v>
      </c>
      <c r="CL78" s="126">
        <f t="shared" si="31"/>
        <v>0</v>
      </c>
      <c r="CM78" s="123" t="str">
        <f>IF(A78&lt;&gt;"",(CM77*(1+$CO$1)+(I78/'life table -مفروضات و نرخ ها'!$M$5)*$CO$1*((1+$CO$1)^(1/'life table -مفروضات و نرخ ها'!$M$5))/(((1+$CO$1)^(1/'life table -مفروضات و نرخ ها'!$M$5))-1)),"")</f>
        <v/>
      </c>
      <c r="CN78" s="123" t="str">
        <f t="shared" si="35"/>
        <v/>
      </c>
    </row>
    <row r="79" spans="1:92" ht="19.5" x14ac:dyDescent="0.25">
      <c r="A79" s="95" t="str">
        <f t="shared" si="36"/>
        <v/>
      </c>
      <c r="B79" s="122" t="str">
        <f>IFERROR(IF(A78+$B$4&gt;81,"",IF($B$4+'life table -مفروضات و نرخ ها'!A78&lt;$B$4+'life table -مفروضات و نرخ ها'!$I$5,$B$4+'life table -مفروضات و نرخ ها'!A78,"")),"")</f>
        <v/>
      </c>
      <c r="C79" s="122" t="str">
        <f>IFERROR(IF(B79&lt;&gt;"",IF(A78+$C$4&gt;81,"",IF($C$4+'life table -مفروضات و نرخ ها'!A78&lt;$C$4+'life table -مفروضات و نرخ ها'!$I$5,$C$4+'life table -مفروضات و نرخ ها'!A78,"")),""),"")</f>
        <v/>
      </c>
      <c r="D79" s="122" t="str">
        <f>IFERROR(IF(B79&lt;&gt;"",IF(A78+$D$4&gt;81,"",IF($D$4+'life table -مفروضات و نرخ ها'!A78&lt;$D$4+'life table -مفروضات و نرخ ها'!$I$5,$D$4+'life table -مفروضات و نرخ ها'!A78,"")),""),"")</f>
        <v/>
      </c>
      <c r="E79" s="122" t="str">
        <f>IF(B79&lt;&gt;"",IF('life table -مفروضات و نرخ ها'!$K$4&lt;&gt; 0,IF($E$4+'life table -مفروضات و نرخ ها'!A78&lt;$E$4+'life table -مفروضات و نرخ ها'!$I$5,$E$4+'life table -مفروضات و نرخ ها'!A78,"")),"")</f>
        <v/>
      </c>
      <c r="G79" s="123">
        <f>IF(A79&lt;&gt;"",IF('life table -مفروضات و نرخ ها'!$I$7&lt;&gt; "يكجا",G78*(1+'life table -مفروضات و نرخ ها'!$I$4),0),0)</f>
        <v>0</v>
      </c>
      <c r="H79" s="123">
        <f>IFERROR(IF(A79&lt;&gt;"",IF('life table -مفروضات و نرخ ها'!$O$11=1,(G79/K79)-(CA79+CB79+CC79),(G79/K79)),0),0)</f>
        <v>0</v>
      </c>
      <c r="I79" s="123" t="str">
        <f t="shared" si="26"/>
        <v/>
      </c>
      <c r="J79" s="123" t="str">
        <f>IF(A79&lt;&gt;"",IF(A79=1,'life table -مفروضات و نرخ ها'!$M$6,0),"")</f>
        <v/>
      </c>
      <c r="K79" s="124">
        <v>1</v>
      </c>
      <c r="L79" s="124" t="str">
        <f t="shared" si="25"/>
        <v/>
      </c>
      <c r="M79" s="124">
        <f t="shared" si="32"/>
        <v>0.28649999999999998</v>
      </c>
      <c r="N79" s="123">
        <f>IF(B79&lt;&gt;"",S79*(VLOOKUP('life table -مفروضات و نرخ ها'!$O$3+A78,'life table -مفروضات و نرخ ها'!$A$3:$D$103,4)*(1/(1+L79)^0.5)),0)</f>
        <v>0</v>
      </c>
      <c r="O79" s="123">
        <f>IFERROR(IF(C79&lt;&gt;"",R79*(VLOOKUP('life table -مفروضات و نرخ ها'!$S$3+A78,'life table -مفروضات و نرخ ها'!$A$3:$D$103,4)*(1/(1+L79)^0.5)),0),"")</f>
        <v>0</v>
      </c>
      <c r="P79" s="123">
        <f>IFERROR(IF(D79&lt;&gt;"",Q79*(VLOOKUP('life table -مفروضات و نرخ ها'!$S$4+A78,'life table -مفروضات و نرخ ها'!$A$3:$D$103,4)*(1/(1+L79)^0.5)),0),"")</f>
        <v>0</v>
      </c>
      <c r="Q79" s="123">
        <f>IF(D79&lt;&gt;"",IF((Q78*(1+'life table -مفروضات و نرخ ها'!$M$4))&gt;='life table -مفروضات و نرخ ها'!$I$10,'life table -مفروضات و نرخ ها'!$I$10,(Q78*(1+'life table -مفروضات و نرخ ها'!$M$4))),0)</f>
        <v>0</v>
      </c>
      <c r="R79" s="123">
        <f>IF(C79&lt;&gt;"",IF((R78*(1+'life table -مفروضات و نرخ ها'!$M$4))&gt;='life table -مفروضات و نرخ ها'!$I$10,'life table -مفروضات و نرخ ها'!$I$10,(R78*(1+'life table -مفروضات و نرخ ها'!$M$4))),0)</f>
        <v>0</v>
      </c>
      <c r="S79" s="123">
        <f>IF(A79&lt;&gt;"",IF((S78*(1+'life table -مفروضات و نرخ ها'!$M$4))&gt;='life table -مفروضات و نرخ ها'!$I$10,'life table -مفروضات و نرخ ها'!$I$10,(S78*(1+'life table -مفروضات و نرخ ها'!$M$4))),0)</f>
        <v>0</v>
      </c>
      <c r="T79" s="123">
        <f>IF(A79&lt;&gt;"",IF(S79*'ورود اطلاعات'!$D$7&lt;='life table -مفروضات و نرخ ها'!$M$10,S79*'ورود اطلاعات'!$D$7,'life table -مفروضات و نرخ ها'!$M$10),0)</f>
        <v>0</v>
      </c>
      <c r="U79" s="123">
        <f>IF(A79&lt;&gt;"",IF(R79*'ورود اطلاعات'!$F$7&lt;='life table -مفروضات و نرخ ها'!$M$10,R79*'ورود اطلاعات'!$F$7,'life table -مفروضات و نرخ ها'!$M$10),0)</f>
        <v>0</v>
      </c>
      <c r="V79" s="123">
        <f>IF(A79&lt;&gt;"",IF(Q79*'ورود اطلاعات'!$H$7&lt;='life table -مفروضات و نرخ ها'!$M$10,Q79*'ورود اطلاعات'!$H$7,'life table -مفروضات و نرخ ها'!$M$10),0)</f>
        <v>0</v>
      </c>
      <c r="W79" s="123" t="str">
        <f>IF(A79&lt;&gt;"",IF(W78*(1+'life table -مفروضات و نرخ ها'!$M$4)&lt;'life table -مفروضات و نرخ ها'!$I$11,W78*(1+'life table -مفروضات و نرخ ها'!$M$4),'life table -مفروضات و نرخ ها'!$I$11),"")</f>
        <v/>
      </c>
      <c r="X79" s="123">
        <f>IF(C79&lt;&gt;"",IF(X78*(1+'life table -مفروضات و نرخ ها'!$M$4)&lt;'life table -مفروضات و نرخ ها'!$I$11,X78*(1+'life table -مفروضات و نرخ ها'!$M$4),'life table -مفروضات و نرخ ها'!$I$11),0)</f>
        <v>0</v>
      </c>
      <c r="Y79" s="123">
        <f>IF(D79&lt;&gt;"",IF(Y78*(1+'life table -مفروضات و نرخ ها'!$M$4)&lt;'life table -مفروضات و نرخ ها'!$I$11,Y78*(1+'life table -مفروضات و نرخ ها'!$M$4),'life table -مفروضات و نرخ ها'!$I$11),0)</f>
        <v>0</v>
      </c>
      <c r="Z79" s="123">
        <f>IF(A79&lt;&gt;"",IF(Z78*(1+'life table -مفروضات و نرخ ها'!$M$4)&lt;'life table -مفروضات و نرخ ها'!$M$11,Z78*(1+'life table -مفروضات و نرخ ها'!$M$4),'life table -مفروضات و نرخ ها'!$M$11),0)</f>
        <v>0</v>
      </c>
      <c r="AA79" s="123">
        <f>IF(C79&lt;&gt;"",IF(AA78*(1+'life table -مفروضات و نرخ ها'!$M$4)&lt;'life table -مفروضات و نرخ ها'!$M$11,AA78*(1+'life table -مفروضات و نرخ ها'!$M$4),'life table -مفروضات و نرخ ها'!$M$11),0)</f>
        <v>0</v>
      </c>
      <c r="AB79" s="123">
        <f>IF(D79&lt;&gt;"",IF(AB78*(1+'life table -مفروضات و نرخ ها'!$M$4)&lt;'life table -مفروضات و نرخ ها'!$M$11,AB78*(1+'life table -مفروضات و نرخ ها'!$M$4),'life table -مفروضات و نرخ ها'!$M$11),0)</f>
        <v>0</v>
      </c>
      <c r="AC79" s="123">
        <f>IF(B79&gt;60,0,IF('ورود اطلاعات'!$D$14="ندارد",0,MIN(S79*'ورود اطلاعات'!$D$14,'life table -مفروضات و نرخ ها'!$O$10)))</f>
        <v>0</v>
      </c>
      <c r="AD79" s="123">
        <f>IF(C79&gt;60,0,IF('ورود اطلاعات'!$F$14="ندارد",0,MIN(R79*'ورود اطلاعات'!$F$14,'life table -مفروضات و نرخ ها'!$O$10)))</f>
        <v>0</v>
      </c>
      <c r="AE79" s="123">
        <f>IF(D79&gt;60,0,IF('ورود اطلاعات'!$H$14="ندارد",0,MIN(Q79*'ورود اطلاعات'!$H$14,'life table -مفروضات و نرخ ها'!$O$10)))</f>
        <v>0</v>
      </c>
      <c r="AF79" s="123">
        <f>IFERROR(IF(A79&lt;&gt;"",IF(AND('ورود اطلاعات'!$D$21="بیمه گذار",18&lt;=E79,E79&lt;=60),(AF78*AN78-AK78),IF(AND('ورود اطلاعات'!$D$21="بیمه شده اصلی",18&lt;=B79,B79&lt;=60),(AF78*AN78-AK78),0)),0),0)</f>
        <v>0</v>
      </c>
      <c r="AG79" s="123">
        <f t="shared" si="33"/>
        <v>0</v>
      </c>
      <c r="AH79" s="123">
        <f>IF(A79&lt;&gt;"",IF(AND('ورود اطلاعات'!$D$21="بیمه گذار",18&lt;=E79,E79&lt;=60),(AH78*AN78-AJ78),IF(AND('ورود اطلاعات'!$D$21="بیمه شده اصلی",18&lt;=B79,B79&lt;=60),(AH78*AN78-AJ78),0)),0)</f>
        <v>0</v>
      </c>
      <c r="AI79" s="123">
        <f t="shared" si="34"/>
        <v>0</v>
      </c>
      <c r="AJ79" s="123">
        <f>IFERROR(IF(A79&lt;&gt;"",IF('life table -مفروضات و نرخ ها'!$O$6="دارد",IF('life table -مفروضات و نرخ ها'!$O$11=0,IF(AND('life table -مفروضات و نرخ ها'!$K$5="خیر",'ورود اطلاعات'!$D$21="بیمه گذار"),(G80+AZ80+BA80+BB80+BC80+BD80+BE80+BF80+BG80+BH80+BI80+BP80+BQ80+BR80),IF(AND('life table -مفروضات و نرخ ها'!$K$5="خیر",'ورود اطلاعات'!$D$21="بیمه شده اصلی"),(G80+CB80+CC80),0)),0),0),0),0)</f>
        <v>0</v>
      </c>
      <c r="AK79" s="123">
        <f>IF(A79&lt;&gt;"",IF('life table -مفروضات و نرخ ها'!$O$6="دارد",IF('ورود اطلاعات'!$B$9=1,IF('ورود اطلاعات'!$B$11="خیر",G80,0),0),0),0)</f>
        <v>0</v>
      </c>
      <c r="AL79" s="123">
        <f>IF(A79&lt;&gt;"",IF('life table -مفروضات و نرخ ها'!$O$6="دارد",IF('life table -مفروضات و نرخ ها'!$O$11=1,IF('life table -مفروضات و نرخ ها'!$K$5="بلی",G80,0),0),0),0)</f>
        <v>0</v>
      </c>
      <c r="AM79" s="123" t="str">
        <f>IFERROR(IF(A79&lt;&gt;"",IF('life table -مفروضات و نرخ ها'!$O$6="دارد",IF('life table -مفروضات و نرخ ها'!$O$11=0,IF('life table -مفروضات و نرخ ها'!$K$5="بلی",(G80+CB80+CC80),0),0),0),""),0)</f>
        <v/>
      </c>
      <c r="AN79" s="124" t="str">
        <f t="shared" si="27"/>
        <v/>
      </c>
      <c r="AO79" s="124" t="str">
        <f t="shared" si="28"/>
        <v/>
      </c>
      <c r="AP79" s="124" t="str">
        <f>IF(A79&lt;&gt;"",PRODUCT($AO$4:AO79),"")</f>
        <v/>
      </c>
      <c r="AQ79" s="123">
        <f>کارمزد!N79</f>
        <v>0</v>
      </c>
      <c r="AR79" s="123">
        <f>IF(A79&lt;6,('life table -مفروضات و نرخ ها'!$Q$4/5)*$S$4,0)</f>
        <v>0</v>
      </c>
      <c r="AS79" s="123" t="str">
        <f>IFERROR(IF(A79&lt;&gt;"",'life table -مفروضات و نرخ ها'!$Q$6*H79,""),"")</f>
        <v/>
      </c>
      <c r="AT79" s="123" t="str">
        <f>IF(A79&lt;&gt;"",'life table -مفروضات و نرخ ها'!$Q$7*H79,"")</f>
        <v/>
      </c>
      <c r="AU79" s="123">
        <f t="shared" si="29"/>
        <v>0</v>
      </c>
      <c r="AV79" s="125">
        <f>IF(A79&lt;&gt;"",(('life table -مفروضات و نرخ ها'!$M$5*(((AN79)^(1/'life table -مفروضات و نرخ ها'!$M$5))-1))/((1-AO79)*((AN79)^(1/'life table -مفروضات و نرخ ها'!$M$5)))-1),0)</f>
        <v>0</v>
      </c>
      <c r="AW79" s="123" t="str">
        <f>IF(A79&lt;&gt;"",N79*'life table -مفروضات و نرخ ها'!$O$4,"")</f>
        <v/>
      </c>
      <c r="AX79" s="123" t="str">
        <f>IF(A79&lt;&gt;"",O79*'life table -مفروضات و نرخ ها'!$U$3,"")</f>
        <v/>
      </c>
      <c r="AY79" s="123" t="str">
        <f>IF(A79&lt;&gt;"",P79*'life table -مفروضات و نرخ ها'!$U$4,"")</f>
        <v/>
      </c>
      <c r="AZ79" s="123" t="str">
        <f>IFERROR(IF(A79&lt;&gt;"",IF('life table -مفروضات و نرخ ها'!$O$8=1,('life table -مفروضات و نرخ ها'!$Y$3*T79),IF('life table -مفروضات و نرخ ها'!$O$8=2,('life table -مفروضات و نرخ ها'!$Y$4*T79),IF('life table -مفروضات و نرخ ها'!$O$8=3,('life table -مفروضات و نرخ ها'!$Y$5*T79),IF('life table -مفروضات و نرخ ها'!$O$8=4,('life table -مفروضات و نرخ ها'!$Y$6*T79),('life table -مفروضات و نرخ ها'!$Y$7*T79))))),""),"")</f>
        <v/>
      </c>
      <c r="BA79" s="123" t="str">
        <f>IFERROR(IF(A79&lt;&gt;"",IF('life table -مفروضات و نرخ ها'!$S$10=1,('life table -مفروضات و نرخ ها'!$Y$3*U79),IF('life table -مفروضات و نرخ ها'!$S$10=2,('life table -مفروضات و نرخ ها'!$Y$4*U79),IF('life table -مفروضات و نرخ ها'!$S$10=3,('life table -مفروضات و نرخ ها'!$Y$5*U79),IF('life table -مفروضات و نرخ ها'!$S$10=4,('life table -مفروضات و نرخ ها'!$Y$6*U79),('life table -مفروضات و نرخ ها'!$Y$7*U79))))),""),"")</f>
        <v/>
      </c>
      <c r="BB79" s="123" t="str">
        <f>IFERROR(IF(A79&lt;&gt;"",IF('life table -مفروضات و نرخ ها'!$S$11=1,('life table -مفروضات و نرخ ها'!$Y$3*V79),IF('life table -مفروضات و نرخ ها'!$S$11=2,('life table -مفروضات و نرخ ها'!$Y$4*V79),IF('life table -مفروضات و نرخ ها'!$S$11=3,('life table -مفروضات و نرخ ها'!$Y$5*V79),IF('life table -مفروضات و نرخ ها'!$S$11=4,('life table -مفروضات و نرخ ها'!$Y$6*V79),('life table -مفروضات و نرخ ها'!$Y$7*V79))))),""),"")</f>
        <v/>
      </c>
      <c r="BC79" s="123" t="str">
        <f>IFERROR(IF(A79&lt;&gt;"",IF('life table -مفروضات و نرخ ها'!$O$8=1,('life table -مفروضات و نرخ ها'!$Z$3*W79),IF('life table -مفروضات و نرخ ها'!$O$8=2,('life table -مفروضات و نرخ ها'!$Z$4*W79),IF('life table -مفروضات و نرخ ها'!$O$8=3,('life table -مفروضات و نرخ ها'!$Z$5*W79),IF('life table -مفروضات و نرخ ها'!$O$8=4,('life table -مفروضات و نرخ ها'!$Z$6*W79),('life table -مفروضات و نرخ ها'!$Z$7*W79))))),""),"")</f>
        <v/>
      </c>
      <c r="BD79" s="123" t="str">
        <f>IFERROR(IF(A79&lt;&gt;"",IF('life table -مفروضات و نرخ ها'!$S$10=1,('life table -مفروضات و نرخ ها'!$Z$3*X79),IF('life table -مفروضات و نرخ ها'!$S$10=2,('life table -مفروضات و نرخ ها'!$Z$4*X79),IF('life table -مفروضات و نرخ ها'!$S$10=3,('life table -مفروضات و نرخ ها'!$Z$5*X79),IF('life table -مفروضات و نرخ ها'!$S$10=4,('life table -مفروضات و نرخ ها'!$Z$6*X79),('life table -مفروضات و نرخ ها'!$Z$7*X79))))),""),"")</f>
        <v/>
      </c>
      <c r="BE79" s="123" t="str">
        <f>IFERROR(IF(A79&lt;&gt;"",IF('life table -مفروضات و نرخ ها'!$S$11=1,('life table -مفروضات و نرخ ها'!$Z$3*Y79),IF('life table -مفروضات و نرخ ها'!$S$11=2,('life table -مفروضات و نرخ ها'!$Z$4*Y79),IF('life table -مفروضات و نرخ ها'!$S$11=3,('life table -مفروضات و نرخ ها'!$Z$5*Y79),IF('life table -مفروضات و نرخ ها'!$S$11=4,('life table -مفروضات و نرخ ها'!$Z$6*Y79),('life table -مفروضات و نرخ ها'!$Z$7*Y79))))),""),"")</f>
        <v/>
      </c>
      <c r="BF79" s="123" t="str">
        <f>IFERROR(IF(A79&lt;&gt;"",IF('life table -مفروضات و نرخ ها'!$O$8=1,('life table -مفروضات و نرخ ها'!$AA$3*Z79),IF('life table -مفروضات و نرخ ها'!$O$8=2,('life table -مفروضات و نرخ ها'!$AA$4*Z79),IF('life table -مفروضات و نرخ ها'!$O$8=3,('life table -مفروضات و نرخ ها'!$AA$5*Z79),IF('life table -مفروضات و نرخ ها'!$O$8=4,('life table -مفروضات و نرخ ها'!$AA$6*Z79),('life table -مفروضات و نرخ ها'!$AA$7*Z79))))),""),"")</f>
        <v/>
      </c>
      <c r="BG79" s="123" t="str">
        <f>IFERROR(IF(A79&lt;&gt;"",IF('life table -مفروضات و نرخ ها'!$S$10=1,('life table -مفروضات و نرخ ها'!$AA$3*AA79),IF('life table -مفروضات و نرخ ها'!$S$10=2,('life table -مفروضات و نرخ ها'!$AA$4*AA79),IF('life table -مفروضات و نرخ ها'!$S$10=3,('life table -مفروضات و نرخ ها'!$AA$5*AA79),IF('life table -مفروضات و نرخ ها'!$S$10=4,('life table -مفروضات و نرخ ها'!$AA$6*AA79),('life table -مفروضات و نرخ ها'!$AA$7*AA79))))),""),"")</f>
        <v/>
      </c>
      <c r="BH79" s="123" t="str">
        <f>IFERROR(IF(B79&lt;&gt;"",IF('life table -مفروضات و نرخ ها'!$S$11=1,('life table -مفروضات و نرخ ها'!$AA$3*AB79),IF('life table -مفروضات و نرخ ها'!$S$11=2,('life table -مفروضات و نرخ ها'!$AA$4*AB79),IF('life table -مفروضات و نرخ ها'!$S$11=3,('life table -مفروضات و نرخ ها'!$AA$5*AB79),IF('life table -مفروضات و نرخ ها'!$S$11=4,('life table -مفروضات و نرخ ها'!$AA$6*AB79),('life table -مفروضات و نرخ ها'!$AA$7*AB79))))),""),"")</f>
        <v/>
      </c>
      <c r="BI79" s="123" t="str">
        <f>IF(A79&lt;&gt;"",(T79*'life table -مفروضات و نرخ ها'!$Y$3+W79*'life table -مفروضات و نرخ ها'!$Z$3+Z79*'life table -مفروضات و نرخ ها'!$AA$3)*'ورود اطلاعات'!$D$22+(U79*'life table -مفروضات و نرخ ها'!$Y$3+X79*'life table -مفروضات و نرخ ها'!$Z$3+AA79*'life table -مفروضات و نرخ ها'!$AA$3)*'ورود اطلاعات'!$F$17+(V79*'life table -مفروضات و نرخ ها'!$Y$3+Y79*'life table -مفروضات و نرخ ها'!$Z$3+AB79*'life table -مفروضات و نرخ ها'!$AA$3)*('ورود اطلاعات'!$H$17),"")</f>
        <v/>
      </c>
      <c r="BJ79" s="123">
        <f>IFERROR(IF($B$4+A79='ورود اطلاعات'!$B$8+محاسبات!$B$4,0,IF('ورود اطلاعات'!$B$11="بلی",IF(AND(B79&lt;18,B79&gt;60),0,IF(AND('ورود اطلاعات'!$D$20="دارد",'ورود اطلاعات'!$B$9=0),(G79+AZ79+BA79+BB79+BC79+BD79+BE79+BF79+BG79+BH79+BP79+BQ79+BR79+BI79)/K79)*VLOOKUP(B79,'life table -مفروضات و نرخ ها'!AF:AG,2,0))*(1+'ورود اطلاعات'!$D$22+'ورود اطلاعات'!$D$5),0)),0)</f>
        <v>0</v>
      </c>
      <c r="BK79" s="123">
        <f>IFERROR(IF($B$4+A79='ورود اطلاعات'!$B$8+محاسبات!$B$4,0,IF('ورود اطلاعات'!$B$11="بلی",IF(AND(B79&lt;18,B79&gt;60),0,IF(AND('ورود اطلاعات'!$D$20="دارد",'ورود اطلاعات'!$B$9=1),(G79)/K79)*VLOOKUP(B79,'life table -مفروضات و نرخ ها'!AF:AG,2,0))*(1+'ورود اطلاعات'!$D$22+'ورود اطلاعات'!$D$5),0)),0)</f>
        <v>0</v>
      </c>
      <c r="BL79" s="123">
        <f>IFERROR(IF($E$4+A79='ورود اطلاعات'!$B$8+محاسبات!$E$4,0,IF('ورود اطلاعات'!$B$9=0,IF('ورود اطلاعات'!$B$11="خیر",IF('ورود اطلاعات'!$D$20="دارد",IF('ورود اطلاعات'!$D$21="بیمه گذار",IF(AND(E79&lt;18,E79&gt;60),0,(((G79+AZ79+BA79+BB79+BC79+BD79+BE79+BF79+BG79+BH79+BP79+BQ79+BR79+BI79)/K79)*VLOOKUP(E79,'life table -مفروضات و نرخ ها'!AF:AG,2,0)*(1+'ورود اطلاعات'!$D$24+'ورود اطلاعات'!$D$23))),0),0),0),0)),0)</f>
        <v>0</v>
      </c>
      <c r="BM79" s="123">
        <f>IFERROR(IF($B$4+A79='ورود اطلاعات'!$B$8+$B$4,0,IF('ورود اطلاعات'!$B$9=0,IF('ورود اطلاعات'!$B$11="خیر",IF('ورود اطلاعات'!$D$20="دارد",IF('ورود اطلاعات'!$D$21="بیمه شده اصلی",IF(AND(B79&lt;18,B79&gt;60),0,(((G79+AZ79+BA79+BB79+BC79+BD79+BE79+BF79+BG79+BH79+BP79+BQ79+BR79+BI79)/K79)*VLOOKUP(B79,'life table -مفروضات و نرخ ها'!AF:AG,2,0)*(1+'ورود اطلاعات'!$D$22+'ورود اطلاعات'!$D$5))),0),0),0),0)),0)</f>
        <v>0</v>
      </c>
      <c r="BN79" s="123">
        <f>IFERROR(IF($E$4+A79='ورود اطلاعات'!$B$8+$E$4,0,IF('ورود اطلاعات'!$B$9=1,IF('ورود اطلاعات'!$B$11="خیر",IF('ورود اطلاعات'!$D$20="دارد",IF('ورود اطلاعات'!$D$21="بیمه گذار",IF(AND(E79&lt;18,E79&gt;60),0,((G79/K79)*VLOOKUP(E79,'life table -مفروضات و نرخ ها'!AF:AG,2,0)*(1+'ورود اطلاعات'!$D$24+'ورود اطلاعات'!$D$23))),0),0),0))),0)</f>
        <v>0</v>
      </c>
      <c r="BO79" s="123">
        <f>IFERROR(IF($B$4+A79='ورود اطلاعات'!$B$8+$B$4,0,IF('ورود اطلاعات'!$B$9=1,IF('ورود اطلاعات'!$B$11="خیر",IF('ورود اطلاعات'!$D$20="دارد",IF('ورود اطلاعات'!$D$21="بیمه شده اصلی",IF(AND(B79&lt;18,B79&gt;60),0,((G79/K79)*VLOOKUP(B79,'life table -مفروضات و نرخ ها'!AF:AG,2,0)*(1+'ورود اطلاعات'!$D$22+'ورود اطلاعات'!$D$5))),0),0),0),0)),0)</f>
        <v>0</v>
      </c>
      <c r="BP79" s="123">
        <f>IFERROR(IF('ورود اطلاعات'!$D$16=5,(VLOOKUP(محاسبات!B79,'life table -مفروضات و نرخ ها'!AC:AD,2,0)*محاسبات!AC79)/1000000,(VLOOKUP(محاسبات!B79,'life table -مفروضات و نرخ ها'!AC:AE,3,0)*محاسبات!AC79)/1000000)*(1+'ورود اطلاعات'!$D$5),0)</f>
        <v>0</v>
      </c>
      <c r="BQ79" s="123">
        <f>IFERROR(IF('ورود اطلاعات'!$F$16=5,(VLOOKUP(C79,'life table -مفروضات و نرخ ها'!AC:AD,2,0)*AD79)/1000000,(VLOOKUP(C79,'life table -مفروضات و نرخ ها'!AC:AE,3,0)*محاسبات!AD79)/1000000)*(1+'ورود اطلاعات'!$F$5),0)</f>
        <v>0</v>
      </c>
      <c r="BR79" s="123">
        <f>IFERROR(IF('ورود اطلاعات'!$H$16=5,(VLOOKUP(D79,'life table -مفروضات و نرخ ها'!AC:AD,2,0)*AE79)/1000000,(VLOOKUP(D79,'life table -مفروضات و نرخ ها'!AC:AE,3,0)*AE79)/1000000)*(1+'ورود اطلاعات'!$H$5),0)</f>
        <v>0</v>
      </c>
      <c r="BS79" s="123" t="b">
        <f>IF(A79&lt;&gt;"",IF('ورود اطلاعات'!$B$9=1,IF('ورود اطلاعات'!$B$11="بلی",IF(AND(18&lt;=B79,B79&lt;=60),AG79*(VLOOKUP('life table -مفروضات و نرخ ها'!$O$3+A78,'life table -مفروضات و نرخ ها'!$A$3:$D$103,4,0))*(1+'ورود اطلاعات'!$D$5),0),0),0))</f>
        <v>0</v>
      </c>
      <c r="BT79" s="123" t="b">
        <f>IFERROR(IF(A79&lt;&gt;"",IF('ورود اطلاعات'!$B$9=1,IF('ورود اطلاعات'!$B$11="خیر",IF('ورود اطلاعات'!$D$21="بیمه شده اصلی",(محاسبات!AF79*VLOOKUP(محاسبات!B79,'life table -مفروضات و نرخ ها'!A:D,4,0)*(1+'ورود اطلاعات'!$D$5)),IF('ورود اطلاعات'!$D$21="بیمه گذار",(محاسبات!AF79*VLOOKUP(محاسبات!E79,'life table -مفروضات و نرخ ها'!A:D,4,0)*(1+'ورود اطلاعات'!$D$23)),0))))),0)</f>
        <v>0</v>
      </c>
      <c r="BU79" s="123" t="b">
        <f>IFERROR(IF(A79&lt;&gt;"",IF('ورود اطلاعات'!$B$9=0,IF('ورود اطلاعات'!$B$11="خیر",IF('ورود اطلاعات'!$D$21="بیمه شده اصلی",(محاسبات!AH79*VLOOKUP(محاسبات!B79,'life table -مفروضات و نرخ ها'!A:D,4,0)*(1+'ورود اطلاعات'!$D$5)),IF('ورود اطلاعات'!$D$21="بیمه گذار",(محاسبات!AH79*VLOOKUP(محاسبات!E79,'life table -مفروضات و نرخ ها'!A:D,4,0)*(1+'ورود اطلاعات'!$D$23)),0))))),0)</f>
        <v>0</v>
      </c>
      <c r="BV79" s="123" t="b">
        <f>IF(A79&lt;&gt;"",IF('ورود اطلاعات'!$B$9=0,IF('ورود اطلاعات'!$B$11="بلی",IF(AND(18&lt;=B79,B79&lt;=60),AI79*(VLOOKUP('life table -مفروضات و نرخ ها'!$O$3+A78,'life table -مفروضات و نرخ ها'!$A$3:$D$103,4,0))*(1+'ورود اطلاعات'!$D$5),0),0),0))</f>
        <v>0</v>
      </c>
      <c r="BW79" s="123" t="str">
        <f>IFERROR(IF(A79&lt;&gt;"",'life table -مفروضات و نرخ ها'!$Q$11*BK79,""),0)</f>
        <v/>
      </c>
      <c r="BX79" s="123" t="str">
        <f>IFERROR(IF(A79&lt;&gt;"",'life table -مفروضات و نرخ ها'!$Q$11*(BO79+BN79),""),0)</f>
        <v/>
      </c>
      <c r="BY79" s="123">
        <f>IFERROR(IF(A79&lt;&gt;"",BJ79*'life table -مفروضات و نرخ ها'!$Q$11,0),"")</f>
        <v>0</v>
      </c>
      <c r="BZ79" s="123">
        <f>IFERROR(IF(A79&lt;&gt;"",(BM79+BL79)*'life table -مفروضات و نرخ ها'!$Q$11,0),0)</f>
        <v>0</v>
      </c>
      <c r="CA79" s="123">
        <f>IF(A79&lt;&gt;"",AZ79+BC79+BF79+BJ79+BK79+BL79+BM79+BN79+BO79+BP79+BS79+BT79+BU79+BV79+BW79+BX79+BY79+BZ79+'ورود اطلاعات'!$D$22*(محاسبات!T79*'life table -مفروضات و نرخ ها'!$Y$3+محاسبات!W79*'life table -مفروضات و نرخ ها'!$Z$3+محاسبات!Z79*'life table -مفروضات و نرخ ها'!$AA$3),0)</f>
        <v>0</v>
      </c>
      <c r="CB79" s="123">
        <f>IF(A79&lt;&gt;"",BA79+BD79+BG79+BQ79+'ورود اطلاعات'!$F$17*(محاسبات!U79*'life table -مفروضات و نرخ ها'!$Y$3+محاسبات!X79*'life table -مفروضات و نرخ ها'!$Z$3+محاسبات!AA79*'life table -مفروضات و نرخ ها'!$AA$3),0)</f>
        <v>0</v>
      </c>
      <c r="CC79" s="123" t="str">
        <f>IF(A79&lt;&gt;"",BB79+BE79+BH79+BR79+'ورود اطلاعات'!$H$17*(محاسبات!V79*'life table -مفروضات و نرخ ها'!$Y$3+محاسبات!Y79*'life table -مفروضات و نرخ ها'!$Z$3+محاسبات!AB79*'life table -مفروضات و نرخ ها'!$AA$3),"")</f>
        <v/>
      </c>
      <c r="CD79" s="123" t="str">
        <f>IF(B79&lt;&gt;"",'life table -مفروضات و نرخ ها'!$Q$8*(N79+P79+O79+AQ79+AR79+AS79+AT79+AW79+AX79+AY79+AZ79+BA79+BL79+BN79+BO79+BB79+BC79+BD79+BE79+BF79+BG79+BH79+BP79+BQ79+BR79+BJ79+BK79+BM79+BS79+BT79+BU79+BV79+BW79+BX79+BY79+BZ79+AU79),"")</f>
        <v/>
      </c>
      <c r="CE79" s="123" t="str">
        <f>IF(B79&lt;&gt;"",'life table -مفروضات و نرخ ها'!$Q$9*(N79+P79+O79+AQ79+AR79+AS79+AT79+AW79+AX79+AY79+AZ79+BA79+BL79+BN79+BO79+BB79+BC79+BD79+BE79+BF79+BG79+BH79+BP79+BQ79+BR79+BJ79+BK79+BM79+BS79+BT79+BU79+BV79+BW79+BX79+BY79+BZ79+AU79),"")</f>
        <v/>
      </c>
      <c r="CF79" s="123" t="str">
        <f>IF(A79&lt;&gt;"",(CF78*(1+L79)+(I79/'life table -مفروضات و نرخ ها'!$M$5)*L79*((1+L79)^(1/'life table -مفروضات و نرخ ها'!$M$5))/(((1+L79)^(1/'life table -مفروضات و نرخ ها'!$M$5))-1)),"")</f>
        <v/>
      </c>
      <c r="CG79" s="123" t="str">
        <f t="shared" si="39"/>
        <v/>
      </c>
      <c r="CH79" s="123" t="str">
        <f t="shared" si="37"/>
        <v/>
      </c>
      <c r="CI79" s="123" t="str">
        <f t="shared" si="38"/>
        <v/>
      </c>
      <c r="CJ79" s="123" t="str">
        <f t="shared" si="30"/>
        <v/>
      </c>
      <c r="CK79" s="121">
        <f>'ورود اطلاعات'!$D$19*محاسبات!G78</f>
        <v>0</v>
      </c>
      <c r="CL79" s="126">
        <f t="shared" si="31"/>
        <v>0</v>
      </c>
      <c r="CM79" s="123" t="str">
        <f>IF(A79&lt;&gt;"",(CM78*(1+$CO$1)+(I79/'life table -مفروضات و نرخ ها'!$M$5)*$CO$1*((1+$CO$1)^(1/'life table -مفروضات و نرخ ها'!$M$5))/(((1+$CO$1)^(1/'life table -مفروضات و نرخ ها'!$M$5))-1)),"")</f>
        <v/>
      </c>
      <c r="CN79" s="123" t="str">
        <f t="shared" si="35"/>
        <v/>
      </c>
    </row>
    <row r="80" spans="1:92" ht="19.5" x14ac:dyDescent="0.25">
      <c r="A80" s="95" t="str">
        <f t="shared" si="36"/>
        <v/>
      </c>
      <c r="B80" s="122" t="str">
        <f>IFERROR(IF(A79+$B$4&gt;81,"",IF($B$4+'life table -مفروضات و نرخ ها'!A79&lt;$B$4+'life table -مفروضات و نرخ ها'!$I$5,$B$4+'life table -مفروضات و نرخ ها'!A79,"")),"")</f>
        <v/>
      </c>
      <c r="C80" s="122" t="str">
        <f>IFERROR(IF(B80&lt;&gt;"",IF(A79+$C$4&gt;81,"",IF($C$4+'life table -مفروضات و نرخ ها'!A79&lt;$C$4+'life table -مفروضات و نرخ ها'!$I$5,$C$4+'life table -مفروضات و نرخ ها'!A79,"")),""),"")</f>
        <v/>
      </c>
      <c r="D80" s="122" t="str">
        <f>IFERROR(IF(B80&lt;&gt;"",IF(A79+$D$4&gt;81,"",IF($D$4+'life table -مفروضات و نرخ ها'!A79&lt;$D$4+'life table -مفروضات و نرخ ها'!$I$5,$D$4+'life table -مفروضات و نرخ ها'!A79,"")),""),"")</f>
        <v/>
      </c>
      <c r="E80" s="122" t="str">
        <f>IF(B80&lt;&gt;"",IF('life table -مفروضات و نرخ ها'!$K$4&lt;&gt; 0,IF($E$4+'life table -مفروضات و نرخ ها'!A79&lt;$E$4+'life table -مفروضات و نرخ ها'!$I$5,$E$4+'life table -مفروضات و نرخ ها'!A79,"")),"")</f>
        <v/>
      </c>
      <c r="G80" s="123">
        <f>IF(A80&lt;&gt;"",IF('life table -مفروضات و نرخ ها'!$I$7&lt;&gt; "يكجا",G79*(1+'life table -مفروضات و نرخ ها'!$I$4),0),0)</f>
        <v>0</v>
      </c>
      <c r="H80" s="123">
        <f>IFERROR(IF(A80&lt;&gt;"",IF('life table -مفروضات و نرخ ها'!$O$11=1,(G80/K80)-(CA80+CB80+CC80),(G80/K80)),0),0)</f>
        <v>0</v>
      </c>
      <c r="I80" s="123" t="str">
        <f t="shared" si="26"/>
        <v/>
      </c>
      <c r="J80" s="123" t="str">
        <f>IF(A80&lt;&gt;"",IF(A80=1,'life table -مفروضات و نرخ ها'!$M$6,0),"")</f>
        <v/>
      </c>
      <c r="K80" s="124">
        <v>1</v>
      </c>
      <c r="L80" s="124" t="str">
        <f t="shared" si="25"/>
        <v/>
      </c>
      <c r="M80" s="124">
        <f t="shared" si="32"/>
        <v>0.28649999999999998</v>
      </c>
      <c r="N80" s="123">
        <f>IF(B80&lt;&gt;"",S80*(VLOOKUP('life table -مفروضات و نرخ ها'!$O$3+A79,'life table -مفروضات و نرخ ها'!$A$3:$D$103,4)*(1/(1+L80)^0.5)),0)</f>
        <v>0</v>
      </c>
      <c r="O80" s="123">
        <f>IFERROR(IF(C80&lt;&gt;"",R80*(VLOOKUP('life table -مفروضات و نرخ ها'!$S$3+A79,'life table -مفروضات و نرخ ها'!$A$3:$D$103,4)*(1/(1+L80)^0.5)),0),"")</f>
        <v>0</v>
      </c>
      <c r="P80" s="123">
        <f>IFERROR(IF(D80&lt;&gt;"",Q80*(VLOOKUP('life table -مفروضات و نرخ ها'!$S$4+A79,'life table -مفروضات و نرخ ها'!$A$3:$D$103,4)*(1/(1+L80)^0.5)),0),"")</f>
        <v>0</v>
      </c>
      <c r="Q80" s="123">
        <f>IF(D80&lt;&gt;"",IF((Q79*(1+'life table -مفروضات و نرخ ها'!$M$4))&gt;='life table -مفروضات و نرخ ها'!$I$10,'life table -مفروضات و نرخ ها'!$I$10,(Q79*(1+'life table -مفروضات و نرخ ها'!$M$4))),0)</f>
        <v>0</v>
      </c>
      <c r="R80" s="123">
        <f>IF(C80&lt;&gt;"",IF((R79*(1+'life table -مفروضات و نرخ ها'!$M$4))&gt;='life table -مفروضات و نرخ ها'!$I$10,'life table -مفروضات و نرخ ها'!$I$10,(R79*(1+'life table -مفروضات و نرخ ها'!$M$4))),0)</f>
        <v>0</v>
      </c>
      <c r="S80" s="123">
        <f>IF(A80&lt;&gt;"",IF((S79*(1+'life table -مفروضات و نرخ ها'!$M$4))&gt;='life table -مفروضات و نرخ ها'!$I$10,'life table -مفروضات و نرخ ها'!$I$10,(S79*(1+'life table -مفروضات و نرخ ها'!$M$4))),0)</f>
        <v>0</v>
      </c>
      <c r="T80" s="123">
        <f>IF(A80&lt;&gt;"",IF(S80*'ورود اطلاعات'!$D$7&lt;='life table -مفروضات و نرخ ها'!$M$10,S80*'ورود اطلاعات'!$D$7,'life table -مفروضات و نرخ ها'!$M$10),0)</f>
        <v>0</v>
      </c>
      <c r="U80" s="123">
        <f>IF(A80&lt;&gt;"",IF(R80*'ورود اطلاعات'!$F$7&lt;='life table -مفروضات و نرخ ها'!$M$10,R80*'ورود اطلاعات'!$F$7,'life table -مفروضات و نرخ ها'!$M$10),0)</f>
        <v>0</v>
      </c>
      <c r="V80" s="123">
        <f>IF(A80&lt;&gt;"",IF(Q80*'ورود اطلاعات'!$H$7&lt;='life table -مفروضات و نرخ ها'!$M$10,Q80*'ورود اطلاعات'!$H$7,'life table -مفروضات و نرخ ها'!$M$10),0)</f>
        <v>0</v>
      </c>
      <c r="W80" s="123" t="str">
        <f>IF(A80&lt;&gt;"",IF(W79*(1+'life table -مفروضات و نرخ ها'!$M$4)&lt;'life table -مفروضات و نرخ ها'!$I$11,W79*(1+'life table -مفروضات و نرخ ها'!$M$4),'life table -مفروضات و نرخ ها'!$I$11),"")</f>
        <v/>
      </c>
      <c r="X80" s="123">
        <f>IF(C80&lt;&gt;"",IF(X79*(1+'life table -مفروضات و نرخ ها'!$M$4)&lt;'life table -مفروضات و نرخ ها'!$I$11,X79*(1+'life table -مفروضات و نرخ ها'!$M$4),'life table -مفروضات و نرخ ها'!$I$11),0)</f>
        <v>0</v>
      </c>
      <c r="Y80" s="123">
        <f>IF(D80&lt;&gt;"",IF(Y79*(1+'life table -مفروضات و نرخ ها'!$M$4)&lt;'life table -مفروضات و نرخ ها'!$I$11,Y79*(1+'life table -مفروضات و نرخ ها'!$M$4),'life table -مفروضات و نرخ ها'!$I$11),0)</f>
        <v>0</v>
      </c>
      <c r="Z80" s="123">
        <f>IF(A80&lt;&gt;"",IF(Z79*(1+'life table -مفروضات و نرخ ها'!$M$4)&lt;'life table -مفروضات و نرخ ها'!$M$11,Z79*(1+'life table -مفروضات و نرخ ها'!$M$4),'life table -مفروضات و نرخ ها'!$M$11),0)</f>
        <v>0</v>
      </c>
      <c r="AA80" s="123">
        <f>IF(C80&lt;&gt;"",IF(AA79*(1+'life table -مفروضات و نرخ ها'!$M$4)&lt;'life table -مفروضات و نرخ ها'!$M$11,AA79*(1+'life table -مفروضات و نرخ ها'!$M$4),'life table -مفروضات و نرخ ها'!$M$11),0)</f>
        <v>0</v>
      </c>
      <c r="AB80" s="123">
        <f>IF(D80&lt;&gt;"",IF(AB79*(1+'life table -مفروضات و نرخ ها'!$M$4)&lt;'life table -مفروضات و نرخ ها'!$M$11,AB79*(1+'life table -مفروضات و نرخ ها'!$M$4),'life table -مفروضات و نرخ ها'!$M$11),0)</f>
        <v>0</v>
      </c>
      <c r="AC80" s="123">
        <f>IF(B80&gt;60,0,IF('ورود اطلاعات'!$D$14="ندارد",0,MIN(S80*'ورود اطلاعات'!$D$14,'life table -مفروضات و نرخ ها'!$O$10)))</f>
        <v>0</v>
      </c>
      <c r="AD80" s="123">
        <f>IF(C80&gt;60,0,IF('ورود اطلاعات'!$F$14="ندارد",0,MIN(R80*'ورود اطلاعات'!$F$14,'life table -مفروضات و نرخ ها'!$O$10)))</f>
        <v>0</v>
      </c>
      <c r="AE80" s="123">
        <f>IF(D80&gt;60,0,IF('ورود اطلاعات'!$H$14="ندارد",0,MIN(Q80*'ورود اطلاعات'!$H$14,'life table -مفروضات و نرخ ها'!$O$10)))</f>
        <v>0</v>
      </c>
      <c r="AF80" s="123">
        <f>IFERROR(IF(A80&lt;&gt;"",IF(AND('ورود اطلاعات'!$D$21="بیمه گذار",18&lt;=E80,E80&lt;=60),(AF79*AN79-AK79),IF(AND('ورود اطلاعات'!$D$21="بیمه شده اصلی",18&lt;=B80,B80&lt;=60),(AF79*AN79-AK79),0)),0),0)</f>
        <v>0</v>
      </c>
      <c r="AG80" s="123">
        <f t="shared" si="33"/>
        <v>0</v>
      </c>
      <c r="AH80" s="123">
        <f>IF(A80&lt;&gt;"",IF(AND('ورود اطلاعات'!$D$21="بیمه گذار",18&lt;=E80,E80&lt;=60),(AH79*AN79-AJ79),IF(AND('ورود اطلاعات'!$D$21="بیمه شده اصلی",18&lt;=B80,B80&lt;=60),(AH79*AN79-AJ79),0)),0)</f>
        <v>0</v>
      </c>
      <c r="AI80" s="123">
        <f t="shared" si="34"/>
        <v>0</v>
      </c>
      <c r="AJ80" s="123">
        <f>IFERROR(IF(A80&lt;&gt;"",IF('life table -مفروضات و نرخ ها'!$O$6="دارد",IF('life table -مفروضات و نرخ ها'!$O$11=0,IF(AND('life table -مفروضات و نرخ ها'!$K$5="خیر",'ورود اطلاعات'!$D$21="بیمه گذار"),(G81+AZ81+BA81+BB81+BC81+BD81+BE81+BF81+BG81+BH81+BI81+BP81+BQ81+BR81),IF(AND('life table -مفروضات و نرخ ها'!$K$5="خیر",'ورود اطلاعات'!$D$21="بیمه شده اصلی"),(G81+CB81+CC81),0)),0),0),0),0)</f>
        <v>0</v>
      </c>
      <c r="AK80" s="123">
        <f>IF(A80&lt;&gt;"",IF('life table -مفروضات و نرخ ها'!$O$6="دارد",IF('ورود اطلاعات'!$B$9=1,IF('ورود اطلاعات'!$B$11="خیر",G81,0),0),0),0)</f>
        <v>0</v>
      </c>
      <c r="AL80" s="123">
        <f>IF(A80&lt;&gt;"",IF('life table -مفروضات و نرخ ها'!$O$6="دارد",IF('life table -مفروضات و نرخ ها'!$O$11=1,IF('life table -مفروضات و نرخ ها'!$K$5="بلی",G81,0),0),0),0)</f>
        <v>0</v>
      </c>
      <c r="AM80" s="123" t="str">
        <f>IFERROR(IF(A80&lt;&gt;"",IF('life table -مفروضات و نرخ ها'!$O$6="دارد",IF('life table -مفروضات و نرخ ها'!$O$11=0,IF('life table -مفروضات و نرخ ها'!$K$5="بلی",(G81+CB81+CC81),0),0),0),""),0)</f>
        <v/>
      </c>
      <c r="AN80" s="124" t="str">
        <f t="shared" si="27"/>
        <v/>
      </c>
      <c r="AO80" s="124" t="str">
        <f t="shared" si="28"/>
        <v/>
      </c>
      <c r="AP80" s="124" t="str">
        <f>IF(A80&lt;&gt;"",PRODUCT($AO$4:AO80),"")</f>
        <v/>
      </c>
      <c r="AQ80" s="123">
        <f>کارمزد!N80</f>
        <v>0</v>
      </c>
      <c r="AR80" s="123">
        <f>IF(A80&lt;6,('life table -مفروضات و نرخ ها'!$Q$4/5)*$S$4,0)</f>
        <v>0</v>
      </c>
      <c r="AS80" s="123" t="str">
        <f>IFERROR(IF(A80&lt;&gt;"",'life table -مفروضات و نرخ ها'!$Q$6*H80,""),"")</f>
        <v/>
      </c>
      <c r="AT80" s="123" t="str">
        <f>IF(A80&lt;&gt;"",'life table -مفروضات و نرخ ها'!$Q$7*H80,"")</f>
        <v/>
      </c>
      <c r="AU80" s="123">
        <f t="shared" si="29"/>
        <v>0</v>
      </c>
      <c r="AV80" s="125">
        <f>IF(A80&lt;&gt;"",(('life table -مفروضات و نرخ ها'!$M$5*(((AN80)^(1/'life table -مفروضات و نرخ ها'!$M$5))-1))/((1-AO80)*((AN80)^(1/'life table -مفروضات و نرخ ها'!$M$5)))-1),0)</f>
        <v>0</v>
      </c>
      <c r="AW80" s="123" t="str">
        <f>IF(A80&lt;&gt;"",N80*'life table -مفروضات و نرخ ها'!$O$4,"")</f>
        <v/>
      </c>
      <c r="AX80" s="123" t="str">
        <f>IF(A80&lt;&gt;"",O80*'life table -مفروضات و نرخ ها'!$U$3,"")</f>
        <v/>
      </c>
      <c r="AY80" s="123" t="str">
        <f>IF(A80&lt;&gt;"",P80*'life table -مفروضات و نرخ ها'!$U$4,"")</f>
        <v/>
      </c>
      <c r="AZ80" s="123" t="str">
        <f>IFERROR(IF(A80&lt;&gt;"",IF('life table -مفروضات و نرخ ها'!$O$8=1,('life table -مفروضات و نرخ ها'!$Y$3*T80),IF('life table -مفروضات و نرخ ها'!$O$8=2,('life table -مفروضات و نرخ ها'!$Y$4*T80),IF('life table -مفروضات و نرخ ها'!$O$8=3,('life table -مفروضات و نرخ ها'!$Y$5*T80),IF('life table -مفروضات و نرخ ها'!$O$8=4,('life table -مفروضات و نرخ ها'!$Y$6*T80),('life table -مفروضات و نرخ ها'!$Y$7*T80))))),""),"")</f>
        <v/>
      </c>
      <c r="BA80" s="123" t="str">
        <f>IFERROR(IF(A80&lt;&gt;"",IF('life table -مفروضات و نرخ ها'!$S$10=1,('life table -مفروضات و نرخ ها'!$Y$3*U80),IF('life table -مفروضات و نرخ ها'!$S$10=2,('life table -مفروضات و نرخ ها'!$Y$4*U80),IF('life table -مفروضات و نرخ ها'!$S$10=3,('life table -مفروضات و نرخ ها'!$Y$5*U80),IF('life table -مفروضات و نرخ ها'!$S$10=4,('life table -مفروضات و نرخ ها'!$Y$6*U80),('life table -مفروضات و نرخ ها'!$Y$7*U80))))),""),"")</f>
        <v/>
      </c>
      <c r="BB80" s="123" t="str">
        <f>IFERROR(IF(A80&lt;&gt;"",IF('life table -مفروضات و نرخ ها'!$S$11=1,('life table -مفروضات و نرخ ها'!$Y$3*V80),IF('life table -مفروضات و نرخ ها'!$S$11=2,('life table -مفروضات و نرخ ها'!$Y$4*V80),IF('life table -مفروضات و نرخ ها'!$S$11=3,('life table -مفروضات و نرخ ها'!$Y$5*V80),IF('life table -مفروضات و نرخ ها'!$S$11=4,('life table -مفروضات و نرخ ها'!$Y$6*V80),('life table -مفروضات و نرخ ها'!$Y$7*V80))))),""),"")</f>
        <v/>
      </c>
      <c r="BC80" s="123" t="str">
        <f>IFERROR(IF(A80&lt;&gt;"",IF('life table -مفروضات و نرخ ها'!$O$8=1,('life table -مفروضات و نرخ ها'!$Z$3*W80),IF('life table -مفروضات و نرخ ها'!$O$8=2,('life table -مفروضات و نرخ ها'!$Z$4*W80),IF('life table -مفروضات و نرخ ها'!$O$8=3,('life table -مفروضات و نرخ ها'!$Z$5*W80),IF('life table -مفروضات و نرخ ها'!$O$8=4,('life table -مفروضات و نرخ ها'!$Z$6*W80),('life table -مفروضات و نرخ ها'!$Z$7*W80))))),""),"")</f>
        <v/>
      </c>
      <c r="BD80" s="123" t="str">
        <f>IFERROR(IF(A80&lt;&gt;"",IF('life table -مفروضات و نرخ ها'!$S$10=1,('life table -مفروضات و نرخ ها'!$Z$3*X80),IF('life table -مفروضات و نرخ ها'!$S$10=2,('life table -مفروضات و نرخ ها'!$Z$4*X80),IF('life table -مفروضات و نرخ ها'!$S$10=3,('life table -مفروضات و نرخ ها'!$Z$5*X80),IF('life table -مفروضات و نرخ ها'!$S$10=4,('life table -مفروضات و نرخ ها'!$Z$6*X80),('life table -مفروضات و نرخ ها'!$Z$7*X80))))),""),"")</f>
        <v/>
      </c>
      <c r="BE80" s="123" t="str">
        <f>IFERROR(IF(A80&lt;&gt;"",IF('life table -مفروضات و نرخ ها'!$S$11=1,('life table -مفروضات و نرخ ها'!$Z$3*Y80),IF('life table -مفروضات و نرخ ها'!$S$11=2,('life table -مفروضات و نرخ ها'!$Z$4*Y80),IF('life table -مفروضات و نرخ ها'!$S$11=3,('life table -مفروضات و نرخ ها'!$Z$5*Y80),IF('life table -مفروضات و نرخ ها'!$S$11=4,('life table -مفروضات و نرخ ها'!$Z$6*Y80),('life table -مفروضات و نرخ ها'!$Z$7*Y80))))),""),"")</f>
        <v/>
      </c>
      <c r="BF80" s="123" t="str">
        <f>IFERROR(IF(A80&lt;&gt;"",IF('life table -مفروضات و نرخ ها'!$O$8=1,('life table -مفروضات و نرخ ها'!$AA$3*Z80),IF('life table -مفروضات و نرخ ها'!$O$8=2,('life table -مفروضات و نرخ ها'!$AA$4*Z80),IF('life table -مفروضات و نرخ ها'!$O$8=3,('life table -مفروضات و نرخ ها'!$AA$5*Z80),IF('life table -مفروضات و نرخ ها'!$O$8=4,('life table -مفروضات و نرخ ها'!$AA$6*Z80),('life table -مفروضات و نرخ ها'!$AA$7*Z80))))),""),"")</f>
        <v/>
      </c>
      <c r="BG80" s="123" t="str">
        <f>IFERROR(IF(A80&lt;&gt;"",IF('life table -مفروضات و نرخ ها'!$S$10=1,('life table -مفروضات و نرخ ها'!$AA$3*AA80),IF('life table -مفروضات و نرخ ها'!$S$10=2,('life table -مفروضات و نرخ ها'!$AA$4*AA80),IF('life table -مفروضات و نرخ ها'!$S$10=3,('life table -مفروضات و نرخ ها'!$AA$5*AA80),IF('life table -مفروضات و نرخ ها'!$S$10=4,('life table -مفروضات و نرخ ها'!$AA$6*AA80),('life table -مفروضات و نرخ ها'!$AA$7*AA80))))),""),"")</f>
        <v/>
      </c>
      <c r="BH80" s="123" t="str">
        <f>IFERROR(IF(B80&lt;&gt;"",IF('life table -مفروضات و نرخ ها'!$S$11=1,('life table -مفروضات و نرخ ها'!$AA$3*AB80),IF('life table -مفروضات و نرخ ها'!$S$11=2,('life table -مفروضات و نرخ ها'!$AA$4*AB80),IF('life table -مفروضات و نرخ ها'!$S$11=3,('life table -مفروضات و نرخ ها'!$AA$5*AB80),IF('life table -مفروضات و نرخ ها'!$S$11=4,('life table -مفروضات و نرخ ها'!$AA$6*AB80),('life table -مفروضات و نرخ ها'!$AA$7*AB80))))),""),"")</f>
        <v/>
      </c>
      <c r="BI80" s="123" t="str">
        <f>IF(A80&lt;&gt;"",(T80*'life table -مفروضات و نرخ ها'!$Y$3+W80*'life table -مفروضات و نرخ ها'!$Z$3+Z80*'life table -مفروضات و نرخ ها'!$AA$3)*'ورود اطلاعات'!$D$22+(U80*'life table -مفروضات و نرخ ها'!$Y$3+X80*'life table -مفروضات و نرخ ها'!$Z$3+AA80*'life table -مفروضات و نرخ ها'!$AA$3)*'ورود اطلاعات'!$F$17+(V80*'life table -مفروضات و نرخ ها'!$Y$3+Y80*'life table -مفروضات و نرخ ها'!$Z$3+AB80*'life table -مفروضات و نرخ ها'!$AA$3)*('ورود اطلاعات'!$H$17),"")</f>
        <v/>
      </c>
      <c r="BJ80" s="123">
        <f>IFERROR(IF($B$4+A80='ورود اطلاعات'!$B$8+محاسبات!$B$4,0,IF('ورود اطلاعات'!$B$11="بلی",IF(AND(B80&lt;18,B80&gt;60),0,IF(AND('ورود اطلاعات'!$D$20="دارد",'ورود اطلاعات'!$B$9=0),(G80+AZ80+BA80+BB80+BC80+BD80+BE80+BF80+BG80+BH80+BP80+BQ80+BR80+BI80)/K80)*VLOOKUP(B80,'life table -مفروضات و نرخ ها'!AF:AG,2,0))*(1+'ورود اطلاعات'!$D$22+'ورود اطلاعات'!$D$5),0)),0)</f>
        <v>0</v>
      </c>
      <c r="BK80" s="123">
        <f>IFERROR(IF($B$4+A80='ورود اطلاعات'!$B$8+محاسبات!$B$4,0,IF('ورود اطلاعات'!$B$11="بلی",IF(AND(B80&lt;18,B80&gt;60),0,IF(AND('ورود اطلاعات'!$D$20="دارد",'ورود اطلاعات'!$B$9=1),(G80)/K80)*VLOOKUP(B80,'life table -مفروضات و نرخ ها'!AF:AG,2,0))*(1+'ورود اطلاعات'!$D$22+'ورود اطلاعات'!$D$5),0)),0)</f>
        <v>0</v>
      </c>
      <c r="BL80" s="123">
        <f>IFERROR(IF($E$4+A80='ورود اطلاعات'!$B$8+محاسبات!$E$4,0,IF('ورود اطلاعات'!$B$9=0,IF('ورود اطلاعات'!$B$11="خیر",IF('ورود اطلاعات'!$D$20="دارد",IF('ورود اطلاعات'!$D$21="بیمه گذار",IF(AND(E80&lt;18,E80&gt;60),0,(((G80+AZ80+BA80+BB80+BC80+BD80+BE80+BF80+BG80+BH80+BP80+BQ80+BR80+BI80)/K80)*VLOOKUP(E80,'life table -مفروضات و نرخ ها'!AF:AG,2,0)*(1+'ورود اطلاعات'!$D$24+'ورود اطلاعات'!$D$23))),0),0),0),0)),0)</f>
        <v>0</v>
      </c>
      <c r="BM80" s="123">
        <f>IFERROR(IF($B$4+A80='ورود اطلاعات'!$B$8+$B$4,0,IF('ورود اطلاعات'!$B$9=0,IF('ورود اطلاعات'!$B$11="خیر",IF('ورود اطلاعات'!$D$20="دارد",IF('ورود اطلاعات'!$D$21="بیمه شده اصلی",IF(AND(B80&lt;18,B80&gt;60),0,(((G80+AZ80+BA80+BB80+BC80+BD80+BE80+BF80+BG80+BH80+BP80+BQ80+BR80+BI80)/K80)*VLOOKUP(B80,'life table -مفروضات و نرخ ها'!AF:AG,2,0)*(1+'ورود اطلاعات'!$D$22+'ورود اطلاعات'!$D$5))),0),0),0),0)),0)</f>
        <v>0</v>
      </c>
      <c r="BN80" s="123">
        <f>IFERROR(IF($E$4+A80='ورود اطلاعات'!$B$8+$E$4,0,IF('ورود اطلاعات'!$B$9=1,IF('ورود اطلاعات'!$B$11="خیر",IF('ورود اطلاعات'!$D$20="دارد",IF('ورود اطلاعات'!$D$21="بیمه گذار",IF(AND(E80&lt;18,E80&gt;60),0,((G80/K80)*VLOOKUP(E80,'life table -مفروضات و نرخ ها'!AF:AG,2,0)*(1+'ورود اطلاعات'!$D$24+'ورود اطلاعات'!$D$23))),0),0),0))),0)</f>
        <v>0</v>
      </c>
      <c r="BO80" s="123">
        <f>IFERROR(IF($B$4+A80='ورود اطلاعات'!$B$8+$B$4,0,IF('ورود اطلاعات'!$B$9=1,IF('ورود اطلاعات'!$B$11="خیر",IF('ورود اطلاعات'!$D$20="دارد",IF('ورود اطلاعات'!$D$21="بیمه شده اصلی",IF(AND(B80&lt;18,B80&gt;60),0,((G80/K80)*VLOOKUP(B80,'life table -مفروضات و نرخ ها'!AF:AG,2,0)*(1+'ورود اطلاعات'!$D$22+'ورود اطلاعات'!$D$5))),0),0),0),0)),0)</f>
        <v>0</v>
      </c>
      <c r="BP80" s="123">
        <f>IFERROR(IF('ورود اطلاعات'!$D$16=5,(VLOOKUP(محاسبات!B80,'life table -مفروضات و نرخ ها'!AC:AD,2,0)*محاسبات!AC80)/1000000,(VLOOKUP(محاسبات!B80,'life table -مفروضات و نرخ ها'!AC:AE,3,0)*محاسبات!AC80)/1000000)*(1+'ورود اطلاعات'!$D$5),0)</f>
        <v>0</v>
      </c>
      <c r="BQ80" s="123">
        <f>IFERROR(IF('ورود اطلاعات'!$F$16=5,(VLOOKUP(C80,'life table -مفروضات و نرخ ها'!AC:AD,2,0)*AD80)/1000000,(VLOOKUP(C80,'life table -مفروضات و نرخ ها'!AC:AE,3,0)*محاسبات!AD80)/1000000)*(1+'ورود اطلاعات'!$F$5),0)</f>
        <v>0</v>
      </c>
      <c r="BR80" s="123">
        <f>IFERROR(IF('ورود اطلاعات'!$H$16=5,(VLOOKUP(D80,'life table -مفروضات و نرخ ها'!AC:AD,2,0)*AE80)/1000000,(VLOOKUP(D80,'life table -مفروضات و نرخ ها'!AC:AE,3,0)*AE80)/1000000)*(1+'ورود اطلاعات'!$H$5),0)</f>
        <v>0</v>
      </c>
      <c r="BS80" s="123" t="b">
        <f>IF(A80&lt;&gt;"",IF('ورود اطلاعات'!$B$9=1,IF('ورود اطلاعات'!$B$11="بلی",IF(AND(18&lt;=B80,B80&lt;=60),AG80*(VLOOKUP('life table -مفروضات و نرخ ها'!$O$3+A79,'life table -مفروضات و نرخ ها'!$A$3:$D$103,4,0))*(1+'ورود اطلاعات'!$D$5),0),0),0))</f>
        <v>0</v>
      </c>
      <c r="BT80" s="123" t="b">
        <f>IFERROR(IF(A80&lt;&gt;"",IF('ورود اطلاعات'!$B$9=1,IF('ورود اطلاعات'!$B$11="خیر",IF('ورود اطلاعات'!$D$21="بیمه شده اصلی",(محاسبات!AF80*VLOOKUP(محاسبات!B80,'life table -مفروضات و نرخ ها'!A:D,4,0)*(1+'ورود اطلاعات'!$D$5)),IF('ورود اطلاعات'!$D$21="بیمه گذار",(محاسبات!AF80*VLOOKUP(محاسبات!E80,'life table -مفروضات و نرخ ها'!A:D,4,0)*(1+'ورود اطلاعات'!$D$23)),0))))),0)</f>
        <v>0</v>
      </c>
      <c r="BU80" s="123" t="b">
        <f>IFERROR(IF(A80&lt;&gt;"",IF('ورود اطلاعات'!$B$9=0,IF('ورود اطلاعات'!$B$11="خیر",IF('ورود اطلاعات'!$D$21="بیمه شده اصلی",(محاسبات!AH80*VLOOKUP(محاسبات!B80,'life table -مفروضات و نرخ ها'!A:D,4,0)*(1+'ورود اطلاعات'!$D$5)),IF('ورود اطلاعات'!$D$21="بیمه گذار",(محاسبات!AH80*VLOOKUP(محاسبات!E80,'life table -مفروضات و نرخ ها'!A:D,4,0)*(1+'ورود اطلاعات'!$D$23)),0))))),0)</f>
        <v>0</v>
      </c>
      <c r="BV80" s="123" t="b">
        <f>IF(A80&lt;&gt;"",IF('ورود اطلاعات'!$B$9=0,IF('ورود اطلاعات'!$B$11="بلی",IF(AND(18&lt;=B80,B80&lt;=60),AI80*(VLOOKUP('life table -مفروضات و نرخ ها'!$O$3+A79,'life table -مفروضات و نرخ ها'!$A$3:$D$103,4,0))*(1+'ورود اطلاعات'!$D$5),0),0),0))</f>
        <v>0</v>
      </c>
      <c r="BW80" s="123" t="str">
        <f>IFERROR(IF(A80&lt;&gt;"",'life table -مفروضات و نرخ ها'!$Q$11*BK80,""),0)</f>
        <v/>
      </c>
      <c r="BX80" s="123" t="str">
        <f>IFERROR(IF(A80&lt;&gt;"",'life table -مفروضات و نرخ ها'!$Q$11*(BO80+BN80),""),0)</f>
        <v/>
      </c>
      <c r="BY80" s="123">
        <f>IFERROR(IF(A80&lt;&gt;"",BJ80*'life table -مفروضات و نرخ ها'!$Q$11,0),"")</f>
        <v>0</v>
      </c>
      <c r="BZ80" s="123">
        <f>IFERROR(IF(A80&lt;&gt;"",(BM80+BL80)*'life table -مفروضات و نرخ ها'!$Q$11,0),0)</f>
        <v>0</v>
      </c>
      <c r="CA80" s="123">
        <f>IF(A80&lt;&gt;"",AZ80+BC80+BF80+BJ80+BK80+BL80+BM80+BN80+BO80+BP80+BS80+BT80+BU80+BV80+BW80+BX80+BY80+BZ80+'ورود اطلاعات'!$D$22*(محاسبات!T80*'life table -مفروضات و نرخ ها'!$Y$3+محاسبات!W80*'life table -مفروضات و نرخ ها'!$Z$3+محاسبات!Z80*'life table -مفروضات و نرخ ها'!$AA$3),0)</f>
        <v>0</v>
      </c>
      <c r="CB80" s="123">
        <f>IF(A80&lt;&gt;"",BA80+BD80+BG80+BQ80+'ورود اطلاعات'!$F$17*(محاسبات!U80*'life table -مفروضات و نرخ ها'!$Y$3+محاسبات!X80*'life table -مفروضات و نرخ ها'!$Z$3+محاسبات!AA80*'life table -مفروضات و نرخ ها'!$AA$3),0)</f>
        <v>0</v>
      </c>
      <c r="CC80" s="123" t="str">
        <f>IF(A80&lt;&gt;"",BB80+BE80+BH80+BR80+'ورود اطلاعات'!$H$17*(محاسبات!V80*'life table -مفروضات و نرخ ها'!$Y$3+محاسبات!Y80*'life table -مفروضات و نرخ ها'!$Z$3+محاسبات!AB80*'life table -مفروضات و نرخ ها'!$AA$3),"")</f>
        <v/>
      </c>
      <c r="CD80" s="123" t="str">
        <f>IF(B80&lt;&gt;"",'life table -مفروضات و نرخ ها'!$Q$8*(N80+P80+O80+AQ80+AR80+AS80+AT80+AW80+AX80+AY80+AZ80+BA80+BL80+BN80+BO80+BB80+BC80+BD80+BE80+BF80+BG80+BH80+BP80+BQ80+BR80+BJ80+BK80+BM80+BS80+BT80+BU80+BV80+BW80+BX80+BY80+BZ80+AU80),"")</f>
        <v/>
      </c>
      <c r="CE80" s="123" t="str">
        <f>IF(B80&lt;&gt;"",'life table -مفروضات و نرخ ها'!$Q$9*(N80+P80+O80+AQ80+AR80+AS80+AT80+AW80+AX80+AY80+AZ80+BA80+BL80+BN80+BO80+BB80+BC80+BD80+BE80+BF80+BG80+BH80+BP80+BQ80+BR80+BJ80+BK80+BM80+BS80+BT80+BU80+BV80+BW80+BX80+BY80+BZ80+AU80),"")</f>
        <v/>
      </c>
      <c r="CF80" s="123" t="str">
        <f>IF(A80&lt;&gt;"",(CF79*(1+L80)+(I80/'life table -مفروضات و نرخ ها'!$M$5)*L80*((1+L80)^(1/'life table -مفروضات و نرخ ها'!$M$5))/(((1+L80)^(1/'life table -مفروضات و نرخ ها'!$M$5))-1)),"")</f>
        <v/>
      </c>
      <c r="CG80" s="123" t="str">
        <f t="shared" si="39"/>
        <v/>
      </c>
      <c r="CH80" s="123" t="str">
        <f t="shared" si="37"/>
        <v/>
      </c>
      <c r="CI80" s="123" t="str">
        <f t="shared" si="38"/>
        <v/>
      </c>
      <c r="CJ80" s="123" t="str">
        <f t="shared" si="30"/>
        <v/>
      </c>
      <c r="CK80" s="121">
        <f>'ورود اطلاعات'!$D$19*محاسبات!G79</f>
        <v>0</v>
      </c>
      <c r="CL80" s="126">
        <f t="shared" si="31"/>
        <v>0</v>
      </c>
      <c r="CM80" s="123" t="str">
        <f>IF(A80&lt;&gt;"",(CM79*(1+$CO$1)+(I80/'life table -مفروضات و نرخ ها'!$M$5)*$CO$1*((1+$CO$1)^(1/'life table -مفروضات و نرخ ها'!$M$5))/(((1+$CO$1)^(1/'life table -مفروضات و نرخ ها'!$M$5))-1)),"")</f>
        <v/>
      </c>
      <c r="CN80" s="123" t="str">
        <f t="shared" si="35"/>
        <v/>
      </c>
    </row>
    <row r="81" spans="1:92" ht="19.5" x14ac:dyDescent="0.25">
      <c r="A81" s="95" t="str">
        <f t="shared" si="36"/>
        <v/>
      </c>
      <c r="B81" s="122" t="str">
        <f>IFERROR(IF(A80+$B$4&gt;81,"",IF($B$4+'life table -مفروضات و نرخ ها'!A80&lt;$B$4+'life table -مفروضات و نرخ ها'!$I$5,$B$4+'life table -مفروضات و نرخ ها'!A80,"")),"")</f>
        <v/>
      </c>
      <c r="C81" s="122" t="str">
        <f>IFERROR(IF(B81&lt;&gt;"",IF(A80+$C$4&gt;81,"",IF($C$4+'life table -مفروضات و نرخ ها'!A80&lt;$C$4+'life table -مفروضات و نرخ ها'!$I$5,$C$4+'life table -مفروضات و نرخ ها'!A80,"")),""),"")</f>
        <v/>
      </c>
      <c r="D81" s="122" t="str">
        <f>IFERROR(IF(B81&lt;&gt;"",IF(A80+$D$4&gt;81,"",IF($D$4+'life table -مفروضات و نرخ ها'!A80&lt;$D$4+'life table -مفروضات و نرخ ها'!$I$5,$D$4+'life table -مفروضات و نرخ ها'!A80,"")),""),"")</f>
        <v/>
      </c>
      <c r="E81" s="122" t="str">
        <f>IF(B81&lt;&gt;"",IF('life table -مفروضات و نرخ ها'!$K$4&lt;&gt; 0,IF($E$4+'life table -مفروضات و نرخ ها'!A80&lt;$E$4+'life table -مفروضات و نرخ ها'!$I$5,$E$4+'life table -مفروضات و نرخ ها'!A80,"")),"")</f>
        <v/>
      </c>
      <c r="G81" s="123">
        <f>IF(A81&lt;&gt;"",IF('life table -مفروضات و نرخ ها'!$I$7&lt;&gt; "يكجا",G80*(1+'life table -مفروضات و نرخ ها'!$I$4),0),0)</f>
        <v>0</v>
      </c>
      <c r="H81" s="123">
        <f>IFERROR(IF(A81&lt;&gt;"",IF('life table -مفروضات و نرخ ها'!$O$11=1,(G81/K81)-(CA81+CB81+CC81),(G81/K81)),0),0)</f>
        <v>0</v>
      </c>
      <c r="I81" s="123" t="str">
        <f t="shared" si="26"/>
        <v/>
      </c>
      <c r="J81" s="123" t="str">
        <f>IF(A81&lt;&gt;"",IF(A81=1,'life table -مفروضات و نرخ ها'!$M$6,0),"")</f>
        <v/>
      </c>
      <c r="K81" s="124">
        <v>1</v>
      </c>
      <c r="L81" s="124" t="str">
        <f t="shared" si="25"/>
        <v/>
      </c>
      <c r="M81" s="124">
        <f t="shared" si="32"/>
        <v>0.28649999999999998</v>
      </c>
      <c r="N81" s="123">
        <f>IF(B81&lt;&gt;"",S81*(VLOOKUP('life table -مفروضات و نرخ ها'!$O$3+A80,'life table -مفروضات و نرخ ها'!$A$3:$D$103,4)*(1/(1+L81)^0.5)),0)</f>
        <v>0</v>
      </c>
      <c r="O81" s="123">
        <f>IFERROR(IF(C81&lt;&gt;"",R81*(VLOOKUP('life table -مفروضات و نرخ ها'!$S$3+A80,'life table -مفروضات و نرخ ها'!$A$3:$D$103,4)*(1/(1+L81)^0.5)),0),"")</f>
        <v>0</v>
      </c>
      <c r="P81" s="123">
        <f>IFERROR(IF(D81&lt;&gt;"",Q81*(VLOOKUP('life table -مفروضات و نرخ ها'!$S$4+A80,'life table -مفروضات و نرخ ها'!$A$3:$D$103,4)*(1/(1+L81)^0.5)),0),"")</f>
        <v>0</v>
      </c>
      <c r="Q81" s="123">
        <f>IF(D81&lt;&gt;"",IF((Q80*(1+'life table -مفروضات و نرخ ها'!$M$4))&gt;='life table -مفروضات و نرخ ها'!$I$10,'life table -مفروضات و نرخ ها'!$I$10,(Q80*(1+'life table -مفروضات و نرخ ها'!$M$4))),0)</f>
        <v>0</v>
      </c>
      <c r="R81" s="123">
        <f>IF(C81&lt;&gt;"",IF((R80*(1+'life table -مفروضات و نرخ ها'!$M$4))&gt;='life table -مفروضات و نرخ ها'!$I$10,'life table -مفروضات و نرخ ها'!$I$10,(R80*(1+'life table -مفروضات و نرخ ها'!$M$4))),0)</f>
        <v>0</v>
      </c>
      <c r="S81" s="123">
        <f>IF(A81&lt;&gt;"",IF((S80*(1+'life table -مفروضات و نرخ ها'!$M$4))&gt;='life table -مفروضات و نرخ ها'!$I$10,'life table -مفروضات و نرخ ها'!$I$10,(S80*(1+'life table -مفروضات و نرخ ها'!$M$4))),0)</f>
        <v>0</v>
      </c>
      <c r="T81" s="123">
        <f>IF(A81&lt;&gt;"",IF(S81*'ورود اطلاعات'!$D$7&lt;='life table -مفروضات و نرخ ها'!$M$10,S81*'ورود اطلاعات'!$D$7,'life table -مفروضات و نرخ ها'!$M$10),0)</f>
        <v>0</v>
      </c>
      <c r="U81" s="123">
        <f>IF(A81&lt;&gt;"",IF(R81*'ورود اطلاعات'!$F$7&lt;='life table -مفروضات و نرخ ها'!$M$10,R81*'ورود اطلاعات'!$F$7,'life table -مفروضات و نرخ ها'!$M$10),0)</f>
        <v>0</v>
      </c>
      <c r="V81" s="123">
        <f>IF(A81&lt;&gt;"",IF(Q81*'ورود اطلاعات'!$H$7&lt;='life table -مفروضات و نرخ ها'!$M$10,Q81*'ورود اطلاعات'!$H$7,'life table -مفروضات و نرخ ها'!$M$10),0)</f>
        <v>0</v>
      </c>
      <c r="W81" s="123" t="str">
        <f>IF(A81&lt;&gt;"",IF(W80*(1+'life table -مفروضات و نرخ ها'!$M$4)&lt;'life table -مفروضات و نرخ ها'!$I$11,W80*(1+'life table -مفروضات و نرخ ها'!$M$4),'life table -مفروضات و نرخ ها'!$I$11),"")</f>
        <v/>
      </c>
      <c r="X81" s="123">
        <f>IF(C81&lt;&gt;"",IF(X80*(1+'life table -مفروضات و نرخ ها'!$M$4)&lt;'life table -مفروضات و نرخ ها'!$I$11,X80*(1+'life table -مفروضات و نرخ ها'!$M$4),'life table -مفروضات و نرخ ها'!$I$11),0)</f>
        <v>0</v>
      </c>
      <c r="Y81" s="123">
        <f>IF(D81&lt;&gt;"",IF(Y80*(1+'life table -مفروضات و نرخ ها'!$M$4)&lt;'life table -مفروضات و نرخ ها'!$I$11,Y80*(1+'life table -مفروضات و نرخ ها'!$M$4),'life table -مفروضات و نرخ ها'!$I$11),0)</f>
        <v>0</v>
      </c>
      <c r="Z81" s="123">
        <f>IF(A81&lt;&gt;"",IF(Z80*(1+'life table -مفروضات و نرخ ها'!$M$4)&lt;'life table -مفروضات و نرخ ها'!$M$11,Z80*(1+'life table -مفروضات و نرخ ها'!$M$4),'life table -مفروضات و نرخ ها'!$M$11),0)</f>
        <v>0</v>
      </c>
      <c r="AA81" s="123">
        <f>IF(C81&lt;&gt;"",IF(AA80*(1+'life table -مفروضات و نرخ ها'!$M$4)&lt;'life table -مفروضات و نرخ ها'!$M$11,AA80*(1+'life table -مفروضات و نرخ ها'!$M$4),'life table -مفروضات و نرخ ها'!$M$11),0)</f>
        <v>0</v>
      </c>
      <c r="AB81" s="123">
        <f>IF(D81&lt;&gt;"",IF(AB80*(1+'life table -مفروضات و نرخ ها'!$M$4)&lt;'life table -مفروضات و نرخ ها'!$M$11,AB80*(1+'life table -مفروضات و نرخ ها'!$M$4),'life table -مفروضات و نرخ ها'!$M$11),0)</f>
        <v>0</v>
      </c>
      <c r="AC81" s="123">
        <f>IF(B81&gt;60,0,IF('ورود اطلاعات'!$D$14="ندارد",0,MIN(S81*'ورود اطلاعات'!$D$14,'life table -مفروضات و نرخ ها'!$O$10)))</f>
        <v>0</v>
      </c>
      <c r="AD81" s="123">
        <f>IF(C81&gt;60,0,IF('ورود اطلاعات'!$F$14="ندارد",0,MIN(R81*'ورود اطلاعات'!$F$14,'life table -مفروضات و نرخ ها'!$O$10)))</f>
        <v>0</v>
      </c>
      <c r="AE81" s="123">
        <f>IF(D81&gt;60,0,IF('ورود اطلاعات'!$H$14="ندارد",0,MIN(Q81*'ورود اطلاعات'!$H$14,'life table -مفروضات و نرخ ها'!$O$10)))</f>
        <v>0</v>
      </c>
      <c r="AF81" s="123">
        <f>IFERROR(IF(A81&lt;&gt;"",IF(AND('ورود اطلاعات'!$D$21="بیمه گذار",18&lt;=E81,E81&lt;=60),(AF80*AN80-AK80),IF(AND('ورود اطلاعات'!$D$21="بیمه شده اصلی",18&lt;=B81,B81&lt;=60),(AF80*AN80-AK80),0)),0),0)</f>
        <v>0</v>
      </c>
      <c r="AG81" s="123">
        <f t="shared" si="33"/>
        <v>0</v>
      </c>
      <c r="AH81" s="123">
        <f>IF(A81&lt;&gt;"",IF(AND('ورود اطلاعات'!$D$21="بیمه گذار",18&lt;=E81,E81&lt;=60),(AH80*AN80-AJ80),IF(AND('ورود اطلاعات'!$D$21="بیمه شده اصلی",18&lt;=B81,B81&lt;=60),(AH80*AN80-AJ80),0)),0)</f>
        <v>0</v>
      </c>
      <c r="AI81" s="123">
        <f t="shared" si="34"/>
        <v>0</v>
      </c>
      <c r="AJ81" s="123">
        <f>IFERROR(IF(A81&lt;&gt;"",IF('life table -مفروضات و نرخ ها'!$O$6="دارد",IF('life table -مفروضات و نرخ ها'!$O$11=0,IF(AND('life table -مفروضات و نرخ ها'!$K$5="خیر",'ورود اطلاعات'!$D$21="بیمه گذار"),(G82+AZ82+BA82+BB82+BC82+BD82+BE82+BF82+BG82+BH82+BI82+BP82+BQ82+BR82),IF(AND('life table -مفروضات و نرخ ها'!$K$5="خیر",'ورود اطلاعات'!$D$21="بیمه شده اصلی"),(G82+CB82+CC82),0)),0),0),0),0)</f>
        <v>0</v>
      </c>
      <c r="AK81" s="123">
        <f>IF(A81&lt;&gt;"",IF('life table -مفروضات و نرخ ها'!$O$6="دارد",IF('ورود اطلاعات'!$B$9=1,IF('ورود اطلاعات'!$B$11="خیر",G82,0),0),0),0)</f>
        <v>0</v>
      </c>
      <c r="AL81" s="123">
        <f>IF(A81&lt;&gt;"",IF('life table -مفروضات و نرخ ها'!$O$6="دارد",IF('life table -مفروضات و نرخ ها'!$O$11=1,IF('life table -مفروضات و نرخ ها'!$K$5="بلی",G82,0),0),0),0)</f>
        <v>0</v>
      </c>
      <c r="AM81" s="123" t="str">
        <f>IFERROR(IF(A81&lt;&gt;"",IF('life table -مفروضات و نرخ ها'!$O$6="دارد",IF('life table -مفروضات و نرخ ها'!$O$11=0,IF('life table -مفروضات و نرخ ها'!$K$5="بلی",(G82+CB82+CC82),0),0),0),""),0)</f>
        <v/>
      </c>
      <c r="AN81" s="124" t="str">
        <f t="shared" si="27"/>
        <v/>
      </c>
      <c r="AO81" s="124" t="str">
        <f t="shared" si="28"/>
        <v/>
      </c>
      <c r="AP81" s="124" t="str">
        <f>IF(A81&lt;&gt;"",PRODUCT($AO$4:AO81),"")</f>
        <v/>
      </c>
      <c r="AQ81" s="123">
        <f>کارمزد!N81</f>
        <v>0</v>
      </c>
      <c r="AR81" s="123">
        <f>IF(A81&lt;6,('life table -مفروضات و نرخ ها'!$Q$4/5)*$S$4,0)</f>
        <v>0</v>
      </c>
      <c r="AS81" s="123" t="str">
        <f>IFERROR(IF(A81&lt;&gt;"",'life table -مفروضات و نرخ ها'!$Q$6*H81,""),"")</f>
        <v/>
      </c>
      <c r="AT81" s="123" t="str">
        <f>IF(A81&lt;&gt;"",'life table -مفروضات و نرخ ها'!$Q$7*H81,"")</f>
        <v/>
      </c>
      <c r="AU81" s="123">
        <f t="shared" si="29"/>
        <v>0</v>
      </c>
      <c r="AV81" s="125">
        <f>IF(A81&lt;&gt;"",(('life table -مفروضات و نرخ ها'!$M$5*(((AN81)^(1/'life table -مفروضات و نرخ ها'!$M$5))-1))/((1-AO81)*((AN81)^(1/'life table -مفروضات و نرخ ها'!$M$5)))-1),0)</f>
        <v>0</v>
      </c>
      <c r="AW81" s="123" t="str">
        <f>IF(A81&lt;&gt;"",N81*'life table -مفروضات و نرخ ها'!$O$4,"")</f>
        <v/>
      </c>
      <c r="AX81" s="123" t="str">
        <f>IF(A81&lt;&gt;"",O81*'life table -مفروضات و نرخ ها'!$U$3,"")</f>
        <v/>
      </c>
      <c r="AY81" s="123" t="str">
        <f>IF(A81&lt;&gt;"",P81*'life table -مفروضات و نرخ ها'!$U$4,"")</f>
        <v/>
      </c>
      <c r="AZ81" s="123" t="str">
        <f>IFERROR(IF(A81&lt;&gt;"",IF('life table -مفروضات و نرخ ها'!$O$8=1,('life table -مفروضات و نرخ ها'!$Y$3*T81),IF('life table -مفروضات و نرخ ها'!$O$8=2,('life table -مفروضات و نرخ ها'!$Y$4*T81),IF('life table -مفروضات و نرخ ها'!$O$8=3,('life table -مفروضات و نرخ ها'!$Y$5*T81),IF('life table -مفروضات و نرخ ها'!$O$8=4,('life table -مفروضات و نرخ ها'!$Y$6*T81),('life table -مفروضات و نرخ ها'!$Y$7*T81))))),""),"")</f>
        <v/>
      </c>
      <c r="BA81" s="123" t="str">
        <f>IFERROR(IF(A81&lt;&gt;"",IF('life table -مفروضات و نرخ ها'!$S$10=1,('life table -مفروضات و نرخ ها'!$Y$3*U81),IF('life table -مفروضات و نرخ ها'!$S$10=2,('life table -مفروضات و نرخ ها'!$Y$4*U81),IF('life table -مفروضات و نرخ ها'!$S$10=3,('life table -مفروضات و نرخ ها'!$Y$5*U81),IF('life table -مفروضات و نرخ ها'!$S$10=4,('life table -مفروضات و نرخ ها'!$Y$6*U81),('life table -مفروضات و نرخ ها'!$Y$7*U81))))),""),"")</f>
        <v/>
      </c>
      <c r="BB81" s="123" t="str">
        <f>IFERROR(IF(A81&lt;&gt;"",IF('life table -مفروضات و نرخ ها'!$S$11=1,('life table -مفروضات و نرخ ها'!$Y$3*V81),IF('life table -مفروضات و نرخ ها'!$S$11=2,('life table -مفروضات و نرخ ها'!$Y$4*V81),IF('life table -مفروضات و نرخ ها'!$S$11=3,('life table -مفروضات و نرخ ها'!$Y$5*V81),IF('life table -مفروضات و نرخ ها'!$S$11=4,('life table -مفروضات و نرخ ها'!$Y$6*V81),('life table -مفروضات و نرخ ها'!$Y$7*V81))))),""),"")</f>
        <v/>
      </c>
      <c r="BC81" s="123" t="str">
        <f>IFERROR(IF(A81&lt;&gt;"",IF('life table -مفروضات و نرخ ها'!$O$8=1,('life table -مفروضات و نرخ ها'!$Z$3*W81),IF('life table -مفروضات و نرخ ها'!$O$8=2,('life table -مفروضات و نرخ ها'!$Z$4*W81),IF('life table -مفروضات و نرخ ها'!$O$8=3,('life table -مفروضات و نرخ ها'!$Z$5*W81),IF('life table -مفروضات و نرخ ها'!$O$8=4,('life table -مفروضات و نرخ ها'!$Z$6*W81),('life table -مفروضات و نرخ ها'!$Z$7*W81))))),""),"")</f>
        <v/>
      </c>
      <c r="BD81" s="123" t="str">
        <f>IFERROR(IF(A81&lt;&gt;"",IF('life table -مفروضات و نرخ ها'!$S$10=1,('life table -مفروضات و نرخ ها'!$Z$3*X81),IF('life table -مفروضات و نرخ ها'!$S$10=2,('life table -مفروضات و نرخ ها'!$Z$4*X81),IF('life table -مفروضات و نرخ ها'!$S$10=3,('life table -مفروضات و نرخ ها'!$Z$5*X81),IF('life table -مفروضات و نرخ ها'!$S$10=4,('life table -مفروضات و نرخ ها'!$Z$6*X81),('life table -مفروضات و نرخ ها'!$Z$7*X81))))),""),"")</f>
        <v/>
      </c>
      <c r="BE81" s="123" t="str">
        <f>IFERROR(IF(A81&lt;&gt;"",IF('life table -مفروضات و نرخ ها'!$S$11=1,('life table -مفروضات و نرخ ها'!$Z$3*Y81),IF('life table -مفروضات و نرخ ها'!$S$11=2,('life table -مفروضات و نرخ ها'!$Z$4*Y81),IF('life table -مفروضات و نرخ ها'!$S$11=3,('life table -مفروضات و نرخ ها'!$Z$5*Y81),IF('life table -مفروضات و نرخ ها'!$S$11=4,('life table -مفروضات و نرخ ها'!$Z$6*Y81),('life table -مفروضات و نرخ ها'!$Z$7*Y81))))),""),"")</f>
        <v/>
      </c>
      <c r="BF81" s="123" t="str">
        <f>IFERROR(IF(A81&lt;&gt;"",IF('life table -مفروضات و نرخ ها'!$O$8=1,('life table -مفروضات و نرخ ها'!$AA$3*Z81),IF('life table -مفروضات و نرخ ها'!$O$8=2,('life table -مفروضات و نرخ ها'!$AA$4*Z81),IF('life table -مفروضات و نرخ ها'!$O$8=3,('life table -مفروضات و نرخ ها'!$AA$5*Z81),IF('life table -مفروضات و نرخ ها'!$O$8=4,('life table -مفروضات و نرخ ها'!$AA$6*Z81),('life table -مفروضات و نرخ ها'!$AA$7*Z81))))),""),"")</f>
        <v/>
      </c>
      <c r="BG81" s="123" t="str">
        <f>IFERROR(IF(A81&lt;&gt;"",IF('life table -مفروضات و نرخ ها'!$S$10=1,('life table -مفروضات و نرخ ها'!$AA$3*AA81),IF('life table -مفروضات و نرخ ها'!$S$10=2,('life table -مفروضات و نرخ ها'!$AA$4*AA81),IF('life table -مفروضات و نرخ ها'!$S$10=3,('life table -مفروضات و نرخ ها'!$AA$5*AA81),IF('life table -مفروضات و نرخ ها'!$S$10=4,('life table -مفروضات و نرخ ها'!$AA$6*AA81),('life table -مفروضات و نرخ ها'!$AA$7*AA81))))),""),"")</f>
        <v/>
      </c>
      <c r="BH81" s="123" t="str">
        <f>IFERROR(IF(B81&lt;&gt;"",IF('life table -مفروضات و نرخ ها'!$S$11=1,('life table -مفروضات و نرخ ها'!$AA$3*AB81),IF('life table -مفروضات و نرخ ها'!$S$11=2,('life table -مفروضات و نرخ ها'!$AA$4*AB81),IF('life table -مفروضات و نرخ ها'!$S$11=3,('life table -مفروضات و نرخ ها'!$AA$5*AB81),IF('life table -مفروضات و نرخ ها'!$S$11=4,('life table -مفروضات و نرخ ها'!$AA$6*AB81),('life table -مفروضات و نرخ ها'!$AA$7*AB81))))),""),"")</f>
        <v/>
      </c>
      <c r="BI81" s="123" t="str">
        <f>IF(A81&lt;&gt;"",(T81*'life table -مفروضات و نرخ ها'!$Y$3+W81*'life table -مفروضات و نرخ ها'!$Z$3+Z81*'life table -مفروضات و نرخ ها'!$AA$3)*'ورود اطلاعات'!$D$22+(U81*'life table -مفروضات و نرخ ها'!$Y$3+X81*'life table -مفروضات و نرخ ها'!$Z$3+AA81*'life table -مفروضات و نرخ ها'!$AA$3)*'ورود اطلاعات'!$F$17+(V81*'life table -مفروضات و نرخ ها'!$Y$3+Y81*'life table -مفروضات و نرخ ها'!$Z$3+AB81*'life table -مفروضات و نرخ ها'!$AA$3)*('ورود اطلاعات'!$H$17),"")</f>
        <v/>
      </c>
      <c r="BJ81" s="123">
        <f>IFERROR(IF($B$4+A81='ورود اطلاعات'!$B$8+محاسبات!$B$4,0,IF('ورود اطلاعات'!$B$11="بلی",IF(AND(B81&lt;18,B81&gt;60),0,IF(AND('ورود اطلاعات'!$D$20="دارد",'ورود اطلاعات'!$B$9=0),(G81+AZ81+BA81+BB81+BC81+BD81+BE81+BF81+BG81+BH81+BP81+BQ81+BR81+BI81)/K81)*VLOOKUP(B81,'life table -مفروضات و نرخ ها'!AF:AG,2,0))*(1+'ورود اطلاعات'!$D$22+'ورود اطلاعات'!$D$5),0)),0)</f>
        <v>0</v>
      </c>
      <c r="BK81" s="123">
        <f>IFERROR(IF($B$4+A81='ورود اطلاعات'!$B$8+محاسبات!$B$4,0,IF('ورود اطلاعات'!$B$11="بلی",IF(AND(B81&lt;18,B81&gt;60),0,IF(AND('ورود اطلاعات'!$D$20="دارد",'ورود اطلاعات'!$B$9=1),(G81)/K81)*VLOOKUP(B81,'life table -مفروضات و نرخ ها'!AF:AG,2,0))*(1+'ورود اطلاعات'!$D$22+'ورود اطلاعات'!$D$5),0)),0)</f>
        <v>0</v>
      </c>
      <c r="BL81" s="123">
        <f>IFERROR(IF($E$4+A81='ورود اطلاعات'!$B$8+محاسبات!$E$4,0,IF('ورود اطلاعات'!$B$9=0,IF('ورود اطلاعات'!$B$11="خیر",IF('ورود اطلاعات'!$D$20="دارد",IF('ورود اطلاعات'!$D$21="بیمه گذار",IF(AND(E81&lt;18,E81&gt;60),0,(((G81+AZ81+BA81+BB81+BC81+BD81+BE81+BF81+BG81+BH81+BP81+BQ81+BR81+BI81)/K81)*VLOOKUP(E81,'life table -مفروضات و نرخ ها'!AF:AG,2,0)*(1+'ورود اطلاعات'!$D$24+'ورود اطلاعات'!$D$23))),0),0),0),0)),0)</f>
        <v>0</v>
      </c>
      <c r="BM81" s="123">
        <f>IFERROR(IF($B$4+A81='ورود اطلاعات'!$B$8+$B$4,0,IF('ورود اطلاعات'!$B$9=0,IF('ورود اطلاعات'!$B$11="خیر",IF('ورود اطلاعات'!$D$20="دارد",IF('ورود اطلاعات'!$D$21="بیمه شده اصلی",IF(AND(B81&lt;18,B81&gt;60),0,(((G81+AZ81+BA81+BB81+BC81+BD81+BE81+BF81+BG81+BH81+BP81+BQ81+BR81+BI81)/K81)*VLOOKUP(B81,'life table -مفروضات و نرخ ها'!AF:AG,2,0)*(1+'ورود اطلاعات'!$D$22+'ورود اطلاعات'!$D$5))),0),0),0),0)),0)</f>
        <v>0</v>
      </c>
      <c r="BN81" s="123">
        <f>IFERROR(IF($E$4+A81='ورود اطلاعات'!$B$8+$E$4,0,IF('ورود اطلاعات'!$B$9=1,IF('ورود اطلاعات'!$B$11="خیر",IF('ورود اطلاعات'!$D$20="دارد",IF('ورود اطلاعات'!$D$21="بیمه گذار",IF(AND(E81&lt;18,E81&gt;60),0,((G81/K81)*VLOOKUP(E81,'life table -مفروضات و نرخ ها'!AF:AG,2,0)*(1+'ورود اطلاعات'!$D$24+'ورود اطلاعات'!$D$23))),0),0),0))),0)</f>
        <v>0</v>
      </c>
      <c r="BO81" s="123">
        <f>IFERROR(IF($B$4+A81='ورود اطلاعات'!$B$8+$B$4,0,IF('ورود اطلاعات'!$B$9=1,IF('ورود اطلاعات'!$B$11="خیر",IF('ورود اطلاعات'!$D$20="دارد",IF('ورود اطلاعات'!$D$21="بیمه شده اصلی",IF(AND(B81&lt;18,B81&gt;60),0,((G81/K81)*VLOOKUP(B81,'life table -مفروضات و نرخ ها'!AF:AG,2,0)*(1+'ورود اطلاعات'!$D$22+'ورود اطلاعات'!$D$5))),0),0),0),0)),0)</f>
        <v>0</v>
      </c>
      <c r="BP81" s="123">
        <f>IFERROR(IF('ورود اطلاعات'!$D$16=5,(VLOOKUP(محاسبات!B81,'life table -مفروضات و نرخ ها'!AC:AD,2,0)*محاسبات!AC81)/1000000,(VLOOKUP(محاسبات!B81,'life table -مفروضات و نرخ ها'!AC:AE,3,0)*محاسبات!AC81)/1000000)*(1+'ورود اطلاعات'!$D$5),0)</f>
        <v>0</v>
      </c>
      <c r="BQ81" s="123">
        <f>IFERROR(IF('ورود اطلاعات'!$F$16=5,(VLOOKUP(C81,'life table -مفروضات و نرخ ها'!AC:AD,2,0)*AD81)/1000000,(VLOOKUP(C81,'life table -مفروضات و نرخ ها'!AC:AE,3,0)*محاسبات!AD81)/1000000)*(1+'ورود اطلاعات'!$F$5),0)</f>
        <v>0</v>
      </c>
      <c r="BR81" s="123">
        <f>IFERROR(IF('ورود اطلاعات'!$H$16=5,(VLOOKUP(D81,'life table -مفروضات و نرخ ها'!AC:AD,2,0)*AE81)/1000000,(VLOOKUP(D81,'life table -مفروضات و نرخ ها'!AC:AE,3,0)*AE81)/1000000)*(1+'ورود اطلاعات'!$H$5),0)</f>
        <v>0</v>
      </c>
      <c r="BS81" s="123" t="b">
        <f>IF(A81&lt;&gt;"",IF('ورود اطلاعات'!$B$9=1,IF('ورود اطلاعات'!$B$11="بلی",IF(AND(18&lt;=B81,B81&lt;=60),AG81*(VLOOKUP('life table -مفروضات و نرخ ها'!$O$3+A80,'life table -مفروضات و نرخ ها'!$A$3:$D$103,4,0))*(1+'ورود اطلاعات'!$D$5),0),0),0))</f>
        <v>0</v>
      </c>
      <c r="BT81" s="123" t="b">
        <f>IFERROR(IF(A81&lt;&gt;"",IF('ورود اطلاعات'!$B$9=1,IF('ورود اطلاعات'!$B$11="خیر",IF('ورود اطلاعات'!$D$21="بیمه شده اصلی",(محاسبات!AF81*VLOOKUP(محاسبات!B81,'life table -مفروضات و نرخ ها'!A:D,4,0)*(1+'ورود اطلاعات'!$D$5)),IF('ورود اطلاعات'!$D$21="بیمه گذار",(محاسبات!AF81*VLOOKUP(محاسبات!E81,'life table -مفروضات و نرخ ها'!A:D,4,0)*(1+'ورود اطلاعات'!$D$23)),0))))),0)</f>
        <v>0</v>
      </c>
      <c r="BU81" s="123" t="b">
        <f>IFERROR(IF(A81&lt;&gt;"",IF('ورود اطلاعات'!$B$9=0,IF('ورود اطلاعات'!$B$11="خیر",IF('ورود اطلاعات'!$D$21="بیمه شده اصلی",(محاسبات!AH81*VLOOKUP(محاسبات!B81,'life table -مفروضات و نرخ ها'!A:D,4,0)*(1+'ورود اطلاعات'!$D$5)),IF('ورود اطلاعات'!$D$21="بیمه گذار",(محاسبات!AH81*VLOOKUP(محاسبات!E81,'life table -مفروضات و نرخ ها'!A:D,4,0)*(1+'ورود اطلاعات'!$D$23)),0))))),0)</f>
        <v>0</v>
      </c>
      <c r="BV81" s="123" t="b">
        <f>IF(A81&lt;&gt;"",IF('ورود اطلاعات'!$B$9=0,IF('ورود اطلاعات'!$B$11="بلی",IF(AND(18&lt;=B81,B81&lt;=60),AI81*(VLOOKUP('life table -مفروضات و نرخ ها'!$O$3+A80,'life table -مفروضات و نرخ ها'!$A$3:$D$103,4,0))*(1+'ورود اطلاعات'!$D$5),0),0),0))</f>
        <v>0</v>
      </c>
      <c r="BW81" s="123" t="str">
        <f>IFERROR(IF(A81&lt;&gt;"",'life table -مفروضات و نرخ ها'!$Q$11*BK81,""),0)</f>
        <v/>
      </c>
      <c r="BX81" s="123" t="str">
        <f>IFERROR(IF(A81&lt;&gt;"",'life table -مفروضات و نرخ ها'!$Q$11*(BO81+BN81),""),0)</f>
        <v/>
      </c>
      <c r="BY81" s="123">
        <f>IFERROR(IF(A81&lt;&gt;"",BJ81*'life table -مفروضات و نرخ ها'!$Q$11,0),"")</f>
        <v>0</v>
      </c>
      <c r="BZ81" s="123">
        <f>IFERROR(IF(A81&lt;&gt;"",(BM81+BL81)*'life table -مفروضات و نرخ ها'!$Q$11,0),0)</f>
        <v>0</v>
      </c>
      <c r="CA81" s="123">
        <f>IF(A81&lt;&gt;"",AZ81+BC81+BF81+BJ81+BK81+BL81+BM81+BN81+BO81+BP81+BS81+BT81+BU81+BV81+BW81+BX81+BY81+BZ81+'ورود اطلاعات'!$D$22*(محاسبات!T81*'life table -مفروضات و نرخ ها'!$Y$3+محاسبات!W81*'life table -مفروضات و نرخ ها'!$Z$3+محاسبات!Z81*'life table -مفروضات و نرخ ها'!$AA$3),0)</f>
        <v>0</v>
      </c>
      <c r="CB81" s="123">
        <f>IF(A81&lt;&gt;"",BA81+BD81+BG81+BQ81+'ورود اطلاعات'!$F$17*(محاسبات!U81*'life table -مفروضات و نرخ ها'!$Y$3+محاسبات!X81*'life table -مفروضات و نرخ ها'!$Z$3+محاسبات!AA81*'life table -مفروضات و نرخ ها'!$AA$3),0)</f>
        <v>0</v>
      </c>
      <c r="CC81" s="123" t="str">
        <f>IF(A81&lt;&gt;"",BB81+BE81+BH81+BR81+'ورود اطلاعات'!$H$17*(محاسبات!V81*'life table -مفروضات و نرخ ها'!$Y$3+محاسبات!Y81*'life table -مفروضات و نرخ ها'!$Z$3+محاسبات!AB81*'life table -مفروضات و نرخ ها'!$AA$3),"")</f>
        <v/>
      </c>
      <c r="CD81" s="123" t="str">
        <f>IF(B81&lt;&gt;"",'life table -مفروضات و نرخ ها'!$Q$8*(N81+P81+O81+AQ81+AR81+AS81+AT81+AW81+AX81+AY81+AZ81+BA81+BL81+BN81+BO81+BB81+BC81+BD81+BE81+BF81+BG81+BH81+BP81+BQ81+BR81+BJ81+BK81+BM81+BS81+BT81+BU81+BV81+BW81+BX81+BY81+BZ81+AU81),"")</f>
        <v/>
      </c>
      <c r="CE81" s="123" t="str">
        <f>IF(B81&lt;&gt;"",'life table -مفروضات و نرخ ها'!$Q$9*(N81+P81+O81+AQ81+AR81+AS81+AT81+AW81+AX81+AY81+AZ81+BA81+BL81+BN81+BO81+BB81+BC81+BD81+BE81+BF81+BG81+BH81+BP81+BQ81+BR81+BJ81+BK81+BM81+BS81+BT81+BU81+BV81+BW81+BX81+BY81+BZ81+AU81),"")</f>
        <v/>
      </c>
      <c r="CF81" s="123" t="str">
        <f>IF(A81&lt;&gt;"",(CF80*(1+L81)+(I81/'life table -مفروضات و نرخ ها'!$M$5)*L81*((1+L81)^(1/'life table -مفروضات و نرخ ها'!$M$5))/(((1+L81)^(1/'life table -مفروضات و نرخ ها'!$M$5))-1)),"")</f>
        <v/>
      </c>
      <c r="CG81" s="123" t="str">
        <f t="shared" si="39"/>
        <v/>
      </c>
      <c r="CH81" s="123" t="str">
        <f t="shared" si="37"/>
        <v/>
      </c>
      <c r="CI81" s="123" t="str">
        <f t="shared" si="38"/>
        <v/>
      </c>
      <c r="CJ81" s="123" t="str">
        <f t="shared" si="30"/>
        <v/>
      </c>
      <c r="CK81" s="121">
        <f>'ورود اطلاعات'!$D$19*محاسبات!G80</f>
        <v>0</v>
      </c>
      <c r="CL81" s="126">
        <f t="shared" si="31"/>
        <v>0</v>
      </c>
      <c r="CM81" s="123" t="str">
        <f>IF(A81&lt;&gt;"",(CM80*(1+$CO$1)+(I81/'life table -مفروضات و نرخ ها'!$M$5)*$CO$1*((1+$CO$1)^(1/'life table -مفروضات و نرخ ها'!$M$5))/(((1+$CO$1)^(1/'life table -مفروضات و نرخ ها'!$M$5))-1)),"")</f>
        <v/>
      </c>
      <c r="CN81" s="123" t="str">
        <f t="shared" si="35"/>
        <v/>
      </c>
    </row>
    <row r="82" spans="1:92" ht="19.5" x14ac:dyDescent="0.25">
      <c r="A82" s="95" t="str">
        <f t="shared" si="36"/>
        <v/>
      </c>
      <c r="B82" s="122" t="str">
        <f>IFERROR(IF(A81+$B$4&gt;81,"",IF($B$4+'life table -مفروضات و نرخ ها'!A81&lt;$B$4+'life table -مفروضات و نرخ ها'!$I$5,$B$4+'life table -مفروضات و نرخ ها'!A81,"")),"")</f>
        <v/>
      </c>
      <c r="C82" s="122" t="str">
        <f>IFERROR(IF(B82&lt;&gt;"",IF(A81+$C$4&gt;81,"",IF($C$4+'life table -مفروضات و نرخ ها'!A81&lt;$C$4+'life table -مفروضات و نرخ ها'!$I$5,$C$4+'life table -مفروضات و نرخ ها'!A81,"")),""),"")</f>
        <v/>
      </c>
      <c r="D82" s="122" t="str">
        <f>IFERROR(IF(B82&lt;&gt;"",IF(A81+$D$4&gt;81,"",IF($D$4+'life table -مفروضات و نرخ ها'!A81&lt;$D$4+'life table -مفروضات و نرخ ها'!$I$5,$D$4+'life table -مفروضات و نرخ ها'!A81,"")),""),"")</f>
        <v/>
      </c>
      <c r="E82" s="122" t="str">
        <f>IF(B82&lt;&gt;"",IF('life table -مفروضات و نرخ ها'!$K$4&lt;&gt; 0,IF($E$4+'life table -مفروضات و نرخ ها'!A81&lt;$E$4+'life table -مفروضات و نرخ ها'!$I$5,$E$4+'life table -مفروضات و نرخ ها'!A81,"")),"")</f>
        <v/>
      </c>
      <c r="G82" s="123">
        <f>IF(A82&lt;&gt;"",IF('life table -مفروضات و نرخ ها'!$I$7&lt;&gt; "يكجا",G81*(1+'life table -مفروضات و نرخ ها'!$I$4),0),0)</f>
        <v>0</v>
      </c>
      <c r="H82" s="123">
        <f>IFERROR(IF(A82&lt;&gt;"",IF('life table -مفروضات و نرخ ها'!$O$11=1,(G82/K82)-(CA82+CB82+CC82),(G82/K82)),0),0)</f>
        <v>0</v>
      </c>
      <c r="I82" s="123" t="str">
        <f t="shared" si="26"/>
        <v/>
      </c>
      <c r="J82" s="123" t="str">
        <f>IF(A82&lt;&gt;"",IF(A82=1,'life table -مفروضات و نرخ ها'!$M$6,0),"")</f>
        <v/>
      </c>
      <c r="K82" s="124">
        <v>1</v>
      </c>
      <c r="L82" s="124" t="str">
        <f t="shared" si="25"/>
        <v/>
      </c>
      <c r="M82" s="124">
        <f t="shared" si="32"/>
        <v>0.28649999999999998</v>
      </c>
      <c r="N82" s="123">
        <f>IF(B82&lt;&gt;"",S82*(VLOOKUP('life table -مفروضات و نرخ ها'!$O$3+A81,'life table -مفروضات و نرخ ها'!$A$3:$D$103,4)*(1/(1+L82)^0.5)),0)</f>
        <v>0</v>
      </c>
      <c r="O82" s="123">
        <f>IFERROR(IF(C82&lt;&gt;"",R82*(VLOOKUP('life table -مفروضات و نرخ ها'!$S$3+A81,'life table -مفروضات و نرخ ها'!$A$3:$D$103,4)*(1/(1+L82)^0.5)),0),"")</f>
        <v>0</v>
      </c>
      <c r="P82" s="123">
        <f>IFERROR(IF(D82&lt;&gt;"",Q82*(VLOOKUP('life table -مفروضات و نرخ ها'!$S$4+A81,'life table -مفروضات و نرخ ها'!$A$3:$D$103,4)*(1/(1+L82)^0.5)),0),"")</f>
        <v>0</v>
      </c>
      <c r="Q82" s="123">
        <f>IF(D82&lt;&gt;"",IF((Q81*(1+'life table -مفروضات و نرخ ها'!$M$4))&gt;='life table -مفروضات و نرخ ها'!$I$10,'life table -مفروضات و نرخ ها'!$I$10,(Q81*(1+'life table -مفروضات و نرخ ها'!$M$4))),0)</f>
        <v>0</v>
      </c>
      <c r="R82" s="123">
        <f>IF(C82&lt;&gt;"",IF((R81*(1+'life table -مفروضات و نرخ ها'!$M$4))&gt;='life table -مفروضات و نرخ ها'!$I$10,'life table -مفروضات و نرخ ها'!$I$10,(R81*(1+'life table -مفروضات و نرخ ها'!$M$4))),0)</f>
        <v>0</v>
      </c>
      <c r="S82" s="123">
        <f>IF(A82&lt;&gt;"",IF((S81*(1+'life table -مفروضات و نرخ ها'!$M$4))&gt;='life table -مفروضات و نرخ ها'!$I$10,'life table -مفروضات و نرخ ها'!$I$10,(S81*(1+'life table -مفروضات و نرخ ها'!$M$4))),0)</f>
        <v>0</v>
      </c>
      <c r="T82" s="123">
        <f>IF(A82&lt;&gt;"",IF(S82*'ورود اطلاعات'!$D$7&lt;='life table -مفروضات و نرخ ها'!$M$10,S82*'ورود اطلاعات'!$D$7,'life table -مفروضات و نرخ ها'!$M$10),0)</f>
        <v>0</v>
      </c>
      <c r="U82" s="123">
        <f>IF(A82&lt;&gt;"",IF(R82*'ورود اطلاعات'!$F$7&lt;='life table -مفروضات و نرخ ها'!$M$10,R82*'ورود اطلاعات'!$F$7,'life table -مفروضات و نرخ ها'!$M$10),0)</f>
        <v>0</v>
      </c>
      <c r="V82" s="123">
        <f>IF(A82&lt;&gt;"",IF(Q82*'ورود اطلاعات'!$H$7&lt;='life table -مفروضات و نرخ ها'!$M$10,Q82*'ورود اطلاعات'!$H$7,'life table -مفروضات و نرخ ها'!$M$10),0)</f>
        <v>0</v>
      </c>
      <c r="W82" s="123" t="str">
        <f>IF(A82&lt;&gt;"",IF(W81*(1+'life table -مفروضات و نرخ ها'!$M$4)&lt;'life table -مفروضات و نرخ ها'!$I$11,W81*(1+'life table -مفروضات و نرخ ها'!$M$4),'life table -مفروضات و نرخ ها'!$I$11),"")</f>
        <v/>
      </c>
      <c r="X82" s="123">
        <f>IF(C82&lt;&gt;"",IF(X81*(1+'life table -مفروضات و نرخ ها'!$M$4)&lt;'life table -مفروضات و نرخ ها'!$I$11,X81*(1+'life table -مفروضات و نرخ ها'!$M$4),'life table -مفروضات و نرخ ها'!$I$11),0)</f>
        <v>0</v>
      </c>
      <c r="Y82" s="123">
        <f>IF(D82&lt;&gt;"",IF(Y81*(1+'life table -مفروضات و نرخ ها'!$M$4)&lt;'life table -مفروضات و نرخ ها'!$I$11,Y81*(1+'life table -مفروضات و نرخ ها'!$M$4),'life table -مفروضات و نرخ ها'!$I$11),0)</f>
        <v>0</v>
      </c>
      <c r="Z82" s="123">
        <f>IF(A82&lt;&gt;"",IF(Z81*(1+'life table -مفروضات و نرخ ها'!$M$4)&lt;'life table -مفروضات و نرخ ها'!$M$11,Z81*(1+'life table -مفروضات و نرخ ها'!$M$4),'life table -مفروضات و نرخ ها'!$M$11),0)</f>
        <v>0</v>
      </c>
      <c r="AA82" s="123">
        <f>IF(C82&lt;&gt;"",IF(AA81*(1+'life table -مفروضات و نرخ ها'!$M$4)&lt;'life table -مفروضات و نرخ ها'!$M$11,AA81*(1+'life table -مفروضات و نرخ ها'!$M$4),'life table -مفروضات و نرخ ها'!$M$11),0)</f>
        <v>0</v>
      </c>
      <c r="AB82" s="123">
        <f>IF(D82&lt;&gt;"",IF(AB81*(1+'life table -مفروضات و نرخ ها'!$M$4)&lt;'life table -مفروضات و نرخ ها'!$M$11,AB81*(1+'life table -مفروضات و نرخ ها'!$M$4),'life table -مفروضات و نرخ ها'!$M$11),0)</f>
        <v>0</v>
      </c>
      <c r="AC82" s="123">
        <f>IF(B82&gt;60,0,IF('ورود اطلاعات'!$D$14="ندارد",0,MIN(S82*'ورود اطلاعات'!$D$14,'life table -مفروضات و نرخ ها'!$O$10)))</f>
        <v>0</v>
      </c>
      <c r="AD82" s="123">
        <f>IF(C82&gt;60,0,IF('ورود اطلاعات'!$F$14="ندارد",0,MIN(R82*'ورود اطلاعات'!$F$14,'life table -مفروضات و نرخ ها'!$O$10)))</f>
        <v>0</v>
      </c>
      <c r="AE82" s="123">
        <f>IF(D82&gt;60,0,IF('ورود اطلاعات'!$H$14="ندارد",0,MIN(Q82*'ورود اطلاعات'!$H$14,'life table -مفروضات و نرخ ها'!$O$10)))</f>
        <v>0</v>
      </c>
      <c r="AF82" s="123">
        <f>IFERROR(IF(A82&lt;&gt;"",IF(AND('ورود اطلاعات'!$D$21="بیمه گذار",18&lt;=E82,E82&lt;=60),(AF81*AN81-AK81),IF(AND('ورود اطلاعات'!$D$21="بیمه شده اصلی",18&lt;=B82,B82&lt;=60),(AF81*AN81-AK81),0)),0),0)</f>
        <v>0</v>
      </c>
      <c r="AG82" s="123">
        <f t="shared" si="33"/>
        <v>0</v>
      </c>
      <c r="AH82" s="123">
        <f>IF(A82&lt;&gt;"",IF(AND('ورود اطلاعات'!$D$21="بیمه گذار",18&lt;=E82,E82&lt;=60),(AH81*AN81-AJ81),IF(AND('ورود اطلاعات'!$D$21="بیمه شده اصلی",18&lt;=B82,B82&lt;=60),(AH81*AN81-AJ81),0)),0)</f>
        <v>0</v>
      </c>
      <c r="AI82" s="123">
        <f t="shared" si="34"/>
        <v>0</v>
      </c>
      <c r="AJ82" s="123">
        <f>IFERROR(IF(A82&lt;&gt;"",IF('life table -مفروضات و نرخ ها'!$O$6="دارد",IF('life table -مفروضات و نرخ ها'!$O$11=0,IF(AND('life table -مفروضات و نرخ ها'!$K$5="خیر",'ورود اطلاعات'!$D$21="بیمه گذار"),(G83+AZ83+BA83+BB83+BC83+BD83+BE83+BF83+BG83+BH83+BI83+BP83+BQ83+BR83),IF(AND('life table -مفروضات و نرخ ها'!$K$5="خیر",'ورود اطلاعات'!$D$21="بیمه شده اصلی"),(G83+CB83+CC83),0)),0),0),0),0)</f>
        <v>0</v>
      </c>
      <c r="AK82" s="123">
        <f>IF(A82&lt;&gt;"",IF('life table -مفروضات و نرخ ها'!$O$6="دارد",IF('ورود اطلاعات'!$B$9=1,IF('ورود اطلاعات'!$B$11="خیر",G83,0),0),0),0)</f>
        <v>0</v>
      </c>
      <c r="AL82" s="123">
        <f>IF(A82&lt;&gt;"",IF('life table -مفروضات و نرخ ها'!$O$6="دارد",IF('life table -مفروضات و نرخ ها'!$O$11=1,IF('life table -مفروضات و نرخ ها'!$K$5="بلی",G83,0),0),0),0)</f>
        <v>0</v>
      </c>
      <c r="AM82" s="123" t="str">
        <f>IFERROR(IF(A82&lt;&gt;"",IF('life table -مفروضات و نرخ ها'!$O$6="دارد",IF('life table -مفروضات و نرخ ها'!$O$11=0,IF('life table -مفروضات و نرخ ها'!$K$5="بلی",(G83+CB83+CC83),0),0),0),""),0)</f>
        <v/>
      </c>
      <c r="AN82" s="124" t="str">
        <f t="shared" si="27"/>
        <v/>
      </c>
      <c r="AO82" s="124" t="str">
        <f t="shared" si="28"/>
        <v/>
      </c>
      <c r="AP82" s="124" t="str">
        <f>IF(A82&lt;&gt;"",PRODUCT($AO$4:AO82),"")</f>
        <v/>
      </c>
      <c r="AQ82" s="123">
        <f>کارمزد!N82</f>
        <v>0</v>
      </c>
      <c r="AR82" s="123">
        <f>IF(A82&lt;6,('life table -مفروضات و نرخ ها'!$Q$4/5)*$S$4,0)</f>
        <v>0</v>
      </c>
      <c r="AS82" s="123" t="str">
        <f>IFERROR(IF(A82&lt;&gt;"",'life table -مفروضات و نرخ ها'!$Q$6*H82,""),"")</f>
        <v/>
      </c>
      <c r="AT82" s="123" t="str">
        <f>IF(A82&lt;&gt;"",'life table -مفروضات و نرخ ها'!$Q$7*H82,"")</f>
        <v/>
      </c>
      <c r="AU82" s="123">
        <f t="shared" si="29"/>
        <v>0</v>
      </c>
      <c r="AV82" s="125">
        <f>IF(A82&lt;&gt;"",(('life table -مفروضات و نرخ ها'!$M$5*(((AN82)^(1/'life table -مفروضات و نرخ ها'!$M$5))-1))/((1-AO82)*((AN82)^(1/'life table -مفروضات و نرخ ها'!$M$5)))-1),0)</f>
        <v>0</v>
      </c>
      <c r="AW82" s="123" t="str">
        <f>IF(A82&lt;&gt;"",N82*'life table -مفروضات و نرخ ها'!$O$4,"")</f>
        <v/>
      </c>
      <c r="AX82" s="123" t="str">
        <f>IF(A82&lt;&gt;"",O82*'life table -مفروضات و نرخ ها'!$U$3,"")</f>
        <v/>
      </c>
      <c r="AY82" s="123" t="str">
        <f>IF(A82&lt;&gt;"",P82*'life table -مفروضات و نرخ ها'!$U$4,"")</f>
        <v/>
      </c>
      <c r="AZ82" s="123" t="str">
        <f>IFERROR(IF(A82&lt;&gt;"",IF('life table -مفروضات و نرخ ها'!$O$8=1,('life table -مفروضات و نرخ ها'!$Y$3*T82),IF('life table -مفروضات و نرخ ها'!$O$8=2,('life table -مفروضات و نرخ ها'!$Y$4*T82),IF('life table -مفروضات و نرخ ها'!$O$8=3,('life table -مفروضات و نرخ ها'!$Y$5*T82),IF('life table -مفروضات و نرخ ها'!$O$8=4,('life table -مفروضات و نرخ ها'!$Y$6*T82),('life table -مفروضات و نرخ ها'!$Y$7*T82))))),""),"")</f>
        <v/>
      </c>
      <c r="BA82" s="123" t="str">
        <f>IFERROR(IF(A82&lt;&gt;"",IF('life table -مفروضات و نرخ ها'!$S$10=1,('life table -مفروضات و نرخ ها'!$Y$3*U82),IF('life table -مفروضات و نرخ ها'!$S$10=2,('life table -مفروضات و نرخ ها'!$Y$4*U82),IF('life table -مفروضات و نرخ ها'!$S$10=3,('life table -مفروضات و نرخ ها'!$Y$5*U82),IF('life table -مفروضات و نرخ ها'!$S$10=4,('life table -مفروضات و نرخ ها'!$Y$6*U82),('life table -مفروضات و نرخ ها'!$Y$7*U82))))),""),"")</f>
        <v/>
      </c>
      <c r="BB82" s="123" t="str">
        <f>IFERROR(IF(A82&lt;&gt;"",IF('life table -مفروضات و نرخ ها'!$S$11=1,('life table -مفروضات و نرخ ها'!$Y$3*V82),IF('life table -مفروضات و نرخ ها'!$S$11=2,('life table -مفروضات و نرخ ها'!$Y$4*V82),IF('life table -مفروضات و نرخ ها'!$S$11=3,('life table -مفروضات و نرخ ها'!$Y$5*V82),IF('life table -مفروضات و نرخ ها'!$S$11=4,('life table -مفروضات و نرخ ها'!$Y$6*V82),('life table -مفروضات و نرخ ها'!$Y$7*V82))))),""),"")</f>
        <v/>
      </c>
      <c r="BC82" s="123" t="str">
        <f>IFERROR(IF(A82&lt;&gt;"",IF('life table -مفروضات و نرخ ها'!$O$8=1,('life table -مفروضات و نرخ ها'!$Z$3*W82),IF('life table -مفروضات و نرخ ها'!$O$8=2,('life table -مفروضات و نرخ ها'!$Z$4*W82),IF('life table -مفروضات و نرخ ها'!$O$8=3,('life table -مفروضات و نرخ ها'!$Z$5*W82),IF('life table -مفروضات و نرخ ها'!$O$8=4,('life table -مفروضات و نرخ ها'!$Z$6*W82),('life table -مفروضات و نرخ ها'!$Z$7*W82))))),""),"")</f>
        <v/>
      </c>
      <c r="BD82" s="123" t="str">
        <f>IFERROR(IF(A82&lt;&gt;"",IF('life table -مفروضات و نرخ ها'!$S$10=1,('life table -مفروضات و نرخ ها'!$Z$3*X82),IF('life table -مفروضات و نرخ ها'!$S$10=2,('life table -مفروضات و نرخ ها'!$Z$4*X82),IF('life table -مفروضات و نرخ ها'!$S$10=3,('life table -مفروضات و نرخ ها'!$Z$5*X82),IF('life table -مفروضات و نرخ ها'!$S$10=4,('life table -مفروضات و نرخ ها'!$Z$6*X82),('life table -مفروضات و نرخ ها'!$Z$7*X82))))),""),"")</f>
        <v/>
      </c>
      <c r="BE82" s="123" t="str">
        <f>IFERROR(IF(A82&lt;&gt;"",IF('life table -مفروضات و نرخ ها'!$S$11=1,('life table -مفروضات و نرخ ها'!$Z$3*Y82),IF('life table -مفروضات و نرخ ها'!$S$11=2,('life table -مفروضات و نرخ ها'!$Z$4*Y82),IF('life table -مفروضات و نرخ ها'!$S$11=3,('life table -مفروضات و نرخ ها'!$Z$5*Y82),IF('life table -مفروضات و نرخ ها'!$S$11=4,('life table -مفروضات و نرخ ها'!$Z$6*Y82),('life table -مفروضات و نرخ ها'!$Z$7*Y82))))),""),"")</f>
        <v/>
      </c>
      <c r="BF82" s="123" t="str">
        <f>IFERROR(IF(A82&lt;&gt;"",IF('life table -مفروضات و نرخ ها'!$O$8=1,('life table -مفروضات و نرخ ها'!$AA$3*Z82),IF('life table -مفروضات و نرخ ها'!$O$8=2,('life table -مفروضات و نرخ ها'!$AA$4*Z82),IF('life table -مفروضات و نرخ ها'!$O$8=3,('life table -مفروضات و نرخ ها'!$AA$5*Z82),IF('life table -مفروضات و نرخ ها'!$O$8=4,('life table -مفروضات و نرخ ها'!$AA$6*Z82),('life table -مفروضات و نرخ ها'!$AA$7*Z82))))),""),"")</f>
        <v/>
      </c>
      <c r="BG82" s="123" t="str">
        <f>IFERROR(IF(A82&lt;&gt;"",IF('life table -مفروضات و نرخ ها'!$S$10=1,('life table -مفروضات و نرخ ها'!$AA$3*AA82),IF('life table -مفروضات و نرخ ها'!$S$10=2,('life table -مفروضات و نرخ ها'!$AA$4*AA82),IF('life table -مفروضات و نرخ ها'!$S$10=3,('life table -مفروضات و نرخ ها'!$AA$5*AA82),IF('life table -مفروضات و نرخ ها'!$S$10=4,('life table -مفروضات و نرخ ها'!$AA$6*AA82),('life table -مفروضات و نرخ ها'!$AA$7*AA82))))),""),"")</f>
        <v/>
      </c>
      <c r="BH82" s="123" t="str">
        <f>IFERROR(IF(B82&lt;&gt;"",IF('life table -مفروضات و نرخ ها'!$S$11=1,('life table -مفروضات و نرخ ها'!$AA$3*AB82),IF('life table -مفروضات و نرخ ها'!$S$11=2,('life table -مفروضات و نرخ ها'!$AA$4*AB82),IF('life table -مفروضات و نرخ ها'!$S$11=3,('life table -مفروضات و نرخ ها'!$AA$5*AB82),IF('life table -مفروضات و نرخ ها'!$S$11=4,('life table -مفروضات و نرخ ها'!$AA$6*AB82),('life table -مفروضات و نرخ ها'!$AA$7*AB82))))),""),"")</f>
        <v/>
      </c>
      <c r="BI82" s="123" t="str">
        <f>IF(A82&lt;&gt;"",(T82*'life table -مفروضات و نرخ ها'!$Y$3+W82*'life table -مفروضات و نرخ ها'!$Z$3+Z82*'life table -مفروضات و نرخ ها'!$AA$3)*'ورود اطلاعات'!$D$22+(U82*'life table -مفروضات و نرخ ها'!$Y$3+X82*'life table -مفروضات و نرخ ها'!$Z$3+AA82*'life table -مفروضات و نرخ ها'!$AA$3)*'ورود اطلاعات'!$F$17+(V82*'life table -مفروضات و نرخ ها'!$Y$3+Y82*'life table -مفروضات و نرخ ها'!$Z$3+AB82*'life table -مفروضات و نرخ ها'!$AA$3)*('ورود اطلاعات'!$H$17),"")</f>
        <v/>
      </c>
      <c r="BJ82" s="123">
        <f>IFERROR(IF($B$4+A82='ورود اطلاعات'!$B$8+محاسبات!$B$4,0,IF('ورود اطلاعات'!$B$11="بلی",IF(AND(B82&lt;18,B82&gt;60),0,IF(AND('ورود اطلاعات'!$D$20="دارد",'ورود اطلاعات'!$B$9=0),(G82+AZ82+BA82+BB82+BC82+BD82+BE82+BF82+BG82+BH82+BP82+BQ82+BR82+BI82)/K82)*VLOOKUP(B82,'life table -مفروضات و نرخ ها'!AF:AG,2,0))*(1+'ورود اطلاعات'!$D$22+'ورود اطلاعات'!$D$5),0)),0)</f>
        <v>0</v>
      </c>
      <c r="BK82" s="123">
        <f>IFERROR(IF($B$4+A82='ورود اطلاعات'!$B$8+محاسبات!$B$4,0,IF('ورود اطلاعات'!$B$11="بلی",IF(AND(B82&lt;18,B82&gt;60),0,IF(AND('ورود اطلاعات'!$D$20="دارد",'ورود اطلاعات'!$B$9=1),(G82)/K82)*VLOOKUP(B82,'life table -مفروضات و نرخ ها'!AF:AG,2,0))*(1+'ورود اطلاعات'!$D$22+'ورود اطلاعات'!$D$5),0)),0)</f>
        <v>0</v>
      </c>
      <c r="BL82" s="123">
        <f>IFERROR(IF($E$4+A82='ورود اطلاعات'!$B$8+محاسبات!$E$4,0,IF('ورود اطلاعات'!$B$9=0,IF('ورود اطلاعات'!$B$11="خیر",IF('ورود اطلاعات'!$D$20="دارد",IF('ورود اطلاعات'!$D$21="بیمه گذار",IF(AND(E82&lt;18,E82&gt;60),0,(((G82+AZ82+BA82+BB82+BC82+BD82+BE82+BF82+BG82+BH82+BP82+BQ82+BR82+BI82)/K82)*VLOOKUP(E82,'life table -مفروضات و نرخ ها'!AF:AG,2,0)*(1+'ورود اطلاعات'!$D$24+'ورود اطلاعات'!$D$23))),0),0),0),0)),0)</f>
        <v>0</v>
      </c>
      <c r="BM82" s="123">
        <f>IFERROR(IF($B$4+A82='ورود اطلاعات'!$B$8+$B$4,0,IF('ورود اطلاعات'!$B$9=0,IF('ورود اطلاعات'!$B$11="خیر",IF('ورود اطلاعات'!$D$20="دارد",IF('ورود اطلاعات'!$D$21="بیمه شده اصلی",IF(AND(B82&lt;18,B82&gt;60),0,(((G82+AZ82+BA82+BB82+BC82+BD82+BE82+BF82+BG82+BH82+BP82+BQ82+BR82+BI82)/K82)*VLOOKUP(B82,'life table -مفروضات و نرخ ها'!AF:AG,2,0)*(1+'ورود اطلاعات'!$D$22+'ورود اطلاعات'!$D$5))),0),0),0),0)),0)</f>
        <v>0</v>
      </c>
      <c r="BN82" s="123">
        <f>IFERROR(IF($E$4+A82='ورود اطلاعات'!$B$8+$E$4,0,IF('ورود اطلاعات'!$B$9=1,IF('ورود اطلاعات'!$B$11="خیر",IF('ورود اطلاعات'!$D$20="دارد",IF('ورود اطلاعات'!$D$21="بیمه گذار",IF(AND(E82&lt;18,E82&gt;60),0,((G82/K82)*VLOOKUP(E82,'life table -مفروضات و نرخ ها'!AF:AG,2,0)*(1+'ورود اطلاعات'!$D$24+'ورود اطلاعات'!$D$23))),0),0),0))),0)</f>
        <v>0</v>
      </c>
      <c r="BO82" s="123">
        <f>IFERROR(IF($B$4+A82='ورود اطلاعات'!$B$8+$B$4,0,IF('ورود اطلاعات'!$B$9=1,IF('ورود اطلاعات'!$B$11="خیر",IF('ورود اطلاعات'!$D$20="دارد",IF('ورود اطلاعات'!$D$21="بیمه شده اصلی",IF(AND(B82&lt;18,B82&gt;60),0,((G82/K82)*VLOOKUP(B82,'life table -مفروضات و نرخ ها'!AF:AG,2,0)*(1+'ورود اطلاعات'!$D$22+'ورود اطلاعات'!$D$5))),0),0),0),0)),0)</f>
        <v>0</v>
      </c>
      <c r="BP82" s="123">
        <f>IFERROR(IF('ورود اطلاعات'!$D$16=5,(VLOOKUP(محاسبات!B82,'life table -مفروضات و نرخ ها'!AC:AD,2,0)*محاسبات!AC82)/1000000,(VLOOKUP(محاسبات!B82,'life table -مفروضات و نرخ ها'!AC:AE,3,0)*محاسبات!AC82)/1000000)*(1+'ورود اطلاعات'!$D$5),0)</f>
        <v>0</v>
      </c>
      <c r="BQ82" s="123">
        <f>IFERROR(IF('ورود اطلاعات'!$F$16=5,(VLOOKUP(C82,'life table -مفروضات و نرخ ها'!AC:AD,2,0)*AD82)/1000000,(VLOOKUP(C82,'life table -مفروضات و نرخ ها'!AC:AE,3,0)*محاسبات!AD82)/1000000)*(1+'ورود اطلاعات'!$F$5),0)</f>
        <v>0</v>
      </c>
      <c r="BR82" s="123">
        <f>IFERROR(IF('ورود اطلاعات'!$H$16=5,(VLOOKUP(D82,'life table -مفروضات و نرخ ها'!AC:AD,2,0)*AE82)/1000000,(VLOOKUP(D82,'life table -مفروضات و نرخ ها'!AC:AE,3,0)*AE82)/1000000)*(1+'ورود اطلاعات'!$H$5),0)</f>
        <v>0</v>
      </c>
      <c r="BS82" s="123" t="b">
        <f>IF(A82&lt;&gt;"",IF('ورود اطلاعات'!$B$9=1,IF('ورود اطلاعات'!$B$11="بلی",IF(AND(18&lt;=B82,B82&lt;=60),AG82*(VLOOKUP('life table -مفروضات و نرخ ها'!$O$3+A81,'life table -مفروضات و نرخ ها'!$A$3:$D$103,4,0))*(1+'ورود اطلاعات'!$D$5),0),0),0))</f>
        <v>0</v>
      </c>
      <c r="BT82" s="123" t="b">
        <f>IFERROR(IF(A82&lt;&gt;"",IF('ورود اطلاعات'!$B$9=1,IF('ورود اطلاعات'!$B$11="خیر",IF('ورود اطلاعات'!$D$21="بیمه شده اصلی",(محاسبات!AF82*VLOOKUP(محاسبات!B82,'life table -مفروضات و نرخ ها'!A:D,4,0)*(1+'ورود اطلاعات'!$D$5)),IF('ورود اطلاعات'!$D$21="بیمه گذار",(محاسبات!AF82*VLOOKUP(محاسبات!E82,'life table -مفروضات و نرخ ها'!A:D,4,0)*(1+'ورود اطلاعات'!$D$23)),0))))),0)</f>
        <v>0</v>
      </c>
      <c r="BU82" s="123" t="b">
        <f>IFERROR(IF(A82&lt;&gt;"",IF('ورود اطلاعات'!$B$9=0,IF('ورود اطلاعات'!$B$11="خیر",IF('ورود اطلاعات'!$D$21="بیمه شده اصلی",(محاسبات!AH82*VLOOKUP(محاسبات!B82,'life table -مفروضات و نرخ ها'!A:D,4,0)*(1+'ورود اطلاعات'!$D$5)),IF('ورود اطلاعات'!$D$21="بیمه گذار",(محاسبات!AH82*VLOOKUP(محاسبات!E82,'life table -مفروضات و نرخ ها'!A:D,4,0)*(1+'ورود اطلاعات'!$D$23)),0))))),0)</f>
        <v>0</v>
      </c>
      <c r="BV82" s="123" t="b">
        <f>IF(A82&lt;&gt;"",IF('ورود اطلاعات'!$B$9=0,IF('ورود اطلاعات'!$B$11="بلی",IF(AND(18&lt;=B82,B82&lt;=60),AI82*(VLOOKUP('life table -مفروضات و نرخ ها'!$O$3+A81,'life table -مفروضات و نرخ ها'!$A$3:$D$103,4,0))*(1+'ورود اطلاعات'!$D$5),0),0),0))</f>
        <v>0</v>
      </c>
      <c r="BW82" s="123" t="str">
        <f>IFERROR(IF(A82&lt;&gt;"",'life table -مفروضات و نرخ ها'!$Q$11*BK82,""),0)</f>
        <v/>
      </c>
      <c r="BX82" s="123" t="str">
        <f>IFERROR(IF(A82&lt;&gt;"",'life table -مفروضات و نرخ ها'!$Q$11*(BO82+BN82),""),0)</f>
        <v/>
      </c>
      <c r="BY82" s="123">
        <f>IFERROR(IF(A82&lt;&gt;"",BJ82*'life table -مفروضات و نرخ ها'!$Q$11,0),"")</f>
        <v>0</v>
      </c>
      <c r="BZ82" s="123">
        <f>IFERROR(IF(A82&lt;&gt;"",(BM82+BL82)*'life table -مفروضات و نرخ ها'!$Q$11,0),0)</f>
        <v>0</v>
      </c>
      <c r="CA82" s="123">
        <f>IF(A82&lt;&gt;"",AZ82+BC82+BF82+BJ82+BK82+BL82+BM82+BN82+BO82+BP82+BS82+BT82+BU82+BV82+BW82+BX82+BY82+BZ82+'ورود اطلاعات'!$D$22*(محاسبات!T82*'life table -مفروضات و نرخ ها'!$Y$3+محاسبات!W82*'life table -مفروضات و نرخ ها'!$Z$3+محاسبات!Z82*'life table -مفروضات و نرخ ها'!$AA$3),0)</f>
        <v>0</v>
      </c>
      <c r="CB82" s="123">
        <f>IF(A82&lt;&gt;"",BA82+BD82+BG82+BQ82+'ورود اطلاعات'!$F$17*(محاسبات!U82*'life table -مفروضات و نرخ ها'!$Y$3+محاسبات!X82*'life table -مفروضات و نرخ ها'!$Z$3+محاسبات!AA82*'life table -مفروضات و نرخ ها'!$AA$3),0)</f>
        <v>0</v>
      </c>
      <c r="CC82" s="123" t="str">
        <f>IF(A82&lt;&gt;"",BB82+BE82+BH82+BR82+'ورود اطلاعات'!$H$17*(محاسبات!V82*'life table -مفروضات و نرخ ها'!$Y$3+محاسبات!Y82*'life table -مفروضات و نرخ ها'!$Z$3+محاسبات!AB82*'life table -مفروضات و نرخ ها'!$AA$3),"")</f>
        <v/>
      </c>
      <c r="CD82" s="123" t="str">
        <f>IF(B82&lt;&gt;"",'life table -مفروضات و نرخ ها'!$Q$8*(N82+P82+O82+AQ82+AR82+AS82+AT82+AW82+AX82+AY82+AZ82+BA82+BL82+BN82+BO82+BB82+BC82+BD82+BE82+BF82+BG82+BH82+BP82+BQ82+BR82+BJ82+BK82+BM82+BS82+BT82+BU82+BV82+BW82+BX82+BY82+BZ82+AU82),"")</f>
        <v/>
      </c>
      <c r="CE82" s="123" t="str">
        <f>IF(B82&lt;&gt;"",'life table -مفروضات و نرخ ها'!$Q$9*(N82+P82+O82+AQ82+AR82+AS82+AT82+AW82+AX82+AY82+AZ82+BA82+BL82+BN82+BO82+BB82+BC82+BD82+BE82+BF82+BG82+BH82+BP82+BQ82+BR82+BJ82+BK82+BM82+BS82+BT82+BU82+BV82+BW82+BX82+BY82+BZ82+AU82),"")</f>
        <v/>
      </c>
      <c r="CF82" s="123" t="str">
        <f>IF(A82&lt;&gt;"",(CF81*(1+L82)+(I82/'life table -مفروضات و نرخ ها'!$M$5)*L82*((1+L82)^(1/'life table -مفروضات و نرخ ها'!$M$5))/(((1+L82)^(1/'life table -مفروضات و نرخ ها'!$M$5))-1)),"")</f>
        <v/>
      </c>
      <c r="CG82" s="123" t="str">
        <f t="shared" si="39"/>
        <v/>
      </c>
      <c r="CH82" s="123" t="str">
        <f t="shared" si="37"/>
        <v/>
      </c>
      <c r="CI82" s="123" t="str">
        <f t="shared" si="38"/>
        <v/>
      </c>
      <c r="CJ82" s="123" t="str">
        <f t="shared" si="30"/>
        <v/>
      </c>
      <c r="CK82" s="121">
        <f>'ورود اطلاعات'!$D$19*محاسبات!G81</f>
        <v>0</v>
      </c>
      <c r="CL82" s="126">
        <f t="shared" si="31"/>
        <v>0</v>
      </c>
      <c r="CM82" s="123" t="str">
        <f>IF(A82&lt;&gt;"",(CM81*(1+$CO$1)+(I82/'life table -مفروضات و نرخ ها'!$M$5)*$CO$1*((1+$CO$1)^(1/'life table -مفروضات و نرخ ها'!$M$5))/(((1+$CO$1)^(1/'life table -مفروضات و نرخ ها'!$M$5))-1)),"")</f>
        <v/>
      </c>
      <c r="CN82" s="123" t="str">
        <f t="shared" si="35"/>
        <v/>
      </c>
    </row>
    <row r="83" spans="1:92" ht="19.5" x14ac:dyDescent="0.25">
      <c r="A83" s="95" t="str">
        <f t="shared" si="36"/>
        <v/>
      </c>
      <c r="B83" s="122" t="str">
        <f>IFERROR(IF(A82+$B$4&gt;81,"",IF($B$4+'life table -مفروضات و نرخ ها'!A82&lt;$B$4+'life table -مفروضات و نرخ ها'!$I$5,$B$4+'life table -مفروضات و نرخ ها'!A82,"")),"")</f>
        <v/>
      </c>
      <c r="C83" s="122" t="str">
        <f>IFERROR(IF(B83&lt;&gt;"",IF(A82+$C$4&gt;81,"",IF($C$4+'life table -مفروضات و نرخ ها'!A82&lt;$C$4+'life table -مفروضات و نرخ ها'!$I$5,$C$4+'life table -مفروضات و نرخ ها'!A82,"")),""),"")</f>
        <v/>
      </c>
      <c r="D83" s="122" t="str">
        <f>IFERROR(IF(B83&lt;&gt;"",IF(A82+$D$4&gt;81,"",IF($D$4+'life table -مفروضات و نرخ ها'!A82&lt;$D$4+'life table -مفروضات و نرخ ها'!$I$5,$D$4+'life table -مفروضات و نرخ ها'!A82,"")),""),"")</f>
        <v/>
      </c>
      <c r="E83" s="122" t="str">
        <f>IF(B83&lt;&gt;"",IF('life table -مفروضات و نرخ ها'!$K$4&lt;&gt; 0,IF($E$4+'life table -مفروضات و نرخ ها'!A82&lt;$E$4+'life table -مفروضات و نرخ ها'!$I$5,$E$4+'life table -مفروضات و نرخ ها'!A82,"")),"")</f>
        <v/>
      </c>
      <c r="G83" s="123">
        <f>IF(A83&lt;&gt;"",IF('life table -مفروضات و نرخ ها'!$I$7&lt;&gt; "يكجا",G82*(1+'life table -مفروضات و نرخ ها'!$I$4),0),0)</f>
        <v>0</v>
      </c>
      <c r="H83" s="123">
        <f>IFERROR(IF(A83&lt;&gt;"",IF('life table -مفروضات و نرخ ها'!$O$11=1,(G83/K83)-(CA83+CB83+CC83),(G83/K83)),0),0)</f>
        <v>0</v>
      </c>
      <c r="I83" s="123" t="str">
        <f t="shared" si="26"/>
        <v/>
      </c>
      <c r="J83" s="123" t="str">
        <f>IF(A83&lt;&gt;"",IF(A83=1,'life table -مفروضات و نرخ ها'!$M$6,0),"")</f>
        <v/>
      </c>
      <c r="K83" s="124">
        <v>1</v>
      </c>
      <c r="L83" s="124" t="str">
        <f t="shared" si="25"/>
        <v/>
      </c>
      <c r="M83" s="124">
        <f t="shared" si="32"/>
        <v>0.28649999999999998</v>
      </c>
      <c r="N83" s="123">
        <f>IF(B83&lt;&gt;"",S83*(VLOOKUP('life table -مفروضات و نرخ ها'!$O$3+A82,'life table -مفروضات و نرخ ها'!$A$3:$D$103,4)*(1/(1+L83)^0.5)),0)</f>
        <v>0</v>
      </c>
      <c r="O83" s="123">
        <f>IFERROR(IF(C83&lt;&gt;"",R83*(VLOOKUP('life table -مفروضات و نرخ ها'!$S$3+A82,'life table -مفروضات و نرخ ها'!$A$3:$D$103,4)*(1/(1+L83)^0.5)),0),"")</f>
        <v>0</v>
      </c>
      <c r="P83" s="123">
        <f>IFERROR(IF(D83&lt;&gt;"",Q83*(VLOOKUP('life table -مفروضات و نرخ ها'!$S$4+A82,'life table -مفروضات و نرخ ها'!$A$3:$D$103,4)*(1/(1+L83)^0.5)),0),"")</f>
        <v>0</v>
      </c>
      <c r="Q83" s="123">
        <f>IF(D83&lt;&gt;"",IF((Q82*(1+'life table -مفروضات و نرخ ها'!$M$4))&gt;='life table -مفروضات و نرخ ها'!$I$10,'life table -مفروضات و نرخ ها'!$I$10,(Q82*(1+'life table -مفروضات و نرخ ها'!$M$4))),0)</f>
        <v>0</v>
      </c>
      <c r="R83" s="123">
        <f>IF(C83&lt;&gt;"",IF((R82*(1+'life table -مفروضات و نرخ ها'!$M$4))&gt;='life table -مفروضات و نرخ ها'!$I$10,'life table -مفروضات و نرخ ها'!$I$10,(R82*(1+'life table -مفروضات و نرخ ها'!$M$4))),0)</f>
        <v>0</v>
      </c>
      <c r="S83" s="123">
        <f>IF(A83&lt;&gt;"",IF((S82*(1+'life table -مفروضات و نرخ ها'!$M$4))&gt;='life table -مفروضات و نرخ ها'!$I$10,'life table -مفروضات و نرخ ها'!$I$10,(S82*(1+'life table -مفروضات و نرخ ها'!$M$4))),0)</f>
        <v>0</v>
      </c>
      <c r="T83" s="123">
        <f>IF(A83&lt;&gt;"",IF(S83*'ورود اطلاعات'!$D$7&lt;='life table -مفروضات و نرخ ها'!$M$10,S83*'ورود اطلاعات'!$D$7,'life table -مفروضات و نرخ ها'!$M$10),0)</f>
        <v>0</v>
      </c>
      <c r="U83" s="123">
        <f>IF(A83&lt;&gt;"",IF(R83*'ورود اطلاعات'!$F$7&lt;='life table -مفروضات و نرخ ها'!$M$10,R83*'ورود اطلاعات'!$F$7,'life table -مفروضات و نرخ ها'!$M$10),0)</f>
        <v>0</v>
      </c>
      <c r="V83" s="123">
        <f>IF(A83&lt;&gt;"",IF(Q83*'ورود اطلاعات'!$H$7&lt;='life table -مفروضات و نرخ ها'!$M$10,Q83*'ورود اطلاعات'!$H$7,'life table -مفروضات و نرخ ها'!$M$10),0)</f>
        <v>0</v>
      </c>
      <c r="W83" s="123" t="str">
        <f>IF(A83&lt;&gt;"",IF(W82*(1+'life table -مفروضات و نرخ ها'!$M$4)&lt;'life table -مفروضات و نرخ ها'!$I$11,W82*(1+'life table -مفروضات و نرخ ها'!$M$4),'life table -مفروضات و نرخ ها'!$I$11),"")</f>
        <v/>
      </c>
      <c r="X83" s="123">
        <f>IF(C83&lt;&gt;"",IF(X82*(1+'life table -مفروضات و نرخ ها'!$M$4)&lt;'life table -مفروضات و نرخ ها'!$I$11,X82*(1+'life table -مفروضات و نرخ ها'!$M$4),'life table -مفروضات و نرخ ها'!$I$11),0)</f>
        <v>0</v>
      </c>
      <c r="Y83" s="123">
        <f>IF(D83&lt;&gt;"",IF(Y82*(1+'life table -مفروضات و نرخ ها'!$M$4)&lt;'life table -مفروضات و نرخ ها'!$I$11,Y82*(1+'life table -مفروضات و نرخ ها'!$M$4),'life table -مفروضات و نرخ ها'!$I$11),0)</f>
        <v>0</v>
      </c>
      <c r="Z83" s="123">
        <f>IF(A83&lt;&gt;"",IF(Z82*(1+'life table -مفروضات و نرخ ها'!$M$4)&lt;'life table -مفروضات و نرخ ها'!$M$11,Z82*(1+'life table -مفروضات و نرخ ها'!$M$4),'life table -مفروضات و نرخ ها'!$M$11),0)</f>
        <v>0</v>
      </c>
      <c r="AA83" s="123">
        <f>IF(C83&lt;&gt;"",IF(AA82*(1+'life table -مفروضات و نرخ ها'!$M$4)&lt;'life table -مفروضات و نرخ ها'!$M$11,AA82*(1+'life table -مفروضات و نرخ ها'!$M$4),'life table -مفروضات و نرخ ها'!$M$11),0)</f>
        <v>0</v>
      </c>
      <c r="AB83" s="123">
        <f>IF(D83&lt;&gt;"",IF(AB82*(1+'life table -مفروضات و نرخ ها'!$M$4)&lt;'life table -مفروضات و نرخ ها'!$M$11,AB82*(1+'life table -مفروضات و نرخ ها'!$M$4),'life table -مفروضات و نرخ ها'!$M$11),0)</f>
        <v>0</v>
      </c>
      <c r="AC83" s="123">
        <f>IF(B83&gt;60,0,IF('ورود اطلاعات'!$D$14="ندارد",0,MIN(S83*'ورود اطلاعات'!$D$14,'life table -مفروضات و نرخ ها'!$O$10)))</f>
        <v>0</v>
      </c>
      <c r="AD83" s="123">
        <f>IF(C83&gt;60,0,IF('ورود اطلاعات'!$F$14="ندارد",0,MIN(R83*'ورود اطلاعات'!$F$14,'life table -مفروضات و نرخ ها'!$O$10)))</f>
        <v>0</v>
      </c>
      <c r="AE83" s="123">
        <f>IF(D83&gt;60,0,IF('ورود اطلاعات'!$H$14="ندارد",0,MIN(Q83*'ورود اطلاعات'!$H$14,'life table -مفروضات و نرخ ها'!$O$10)))</f>
        <v>0</v>
      </c>
      <c r="AF83" s="123">
        <f>IFERROR(IF(A83&lt;&gt;"",IF(AND('ورود اطلاعات'!$D$21="بیمه گذار",18&lt;=E83,E83&lt;=60),(AF82*AN82-AK82),IF(AND('ورود اطلاعات'!$D$21="بیمه شده اصلی",18&lt;=B83,B83&lt;=60),(AF82*AN82-AK82),0)),0),0)</f>
        <v>0</v>
      </c>
      <c r="AG83" s="123">
        <f t="shared" si="33"/>
        <v>0</v>
      </c>
      <c r="AH83" s="123">
        <f>IF(A83&lt;&gt;"",IF(AND('ورود اطلاعات'!$D$21="بیمه گذار",18&lt;=E83,E83&lt;=60),(AH82*AN82-AJ82),IF(AND('ورود اطلاعات'!$D$21="بیمه شده اصلی",18&lt;=B83,B83&lt;=60),(AH82*AN82-AJ82),0)),0)</f>
        <v>0</v>
      </c>
      <c r="AI83" s="123">
        <f t="shared" si="34"/>
        <v>0</v>
      </c>
      <c r="AJ83" s="123">
        <f>IFERROR(IF(A83&lt;&gt;"",IF('life table -مفروضات و نرخ ها'!$O$6="دارد",IF('life table -مفروضات و نرخ ها'!$O$11=0,IF(AND('life table -مفروضات و نرخ ها'!$K$5="خیر",'ورود اطلاعات'!$D$21="بیمه گذار"),(G84+AZ84+BA84+BB84+BC84+BD84+BE84+BF84+BG84+BH84+BI84+BP84+BQ84+BR84),IF(AND('life table -مفروضات و نرخ ها'!$K$5="خیر",'ورود اطلاعات'!$D$21="بیمه شده اصلی"),(G84+CB84+CC84),0)),0),0),0),0)</f>
        <v>0</v>
      </c>
      <c r="AK83" s="123">
        <f>IF(A83&lt;&gt;"",IF('life table -مفروضات و نرخ ها'!$O$6="دارد",IF('ورود اطلاعات'!$B$9=1,IF('ورود اطلاعات'!$B$11="خیر",G84,0),0),0),0)</f>
        <v>0</v>
      </c>
      <c r="AL83" s="123">
        <f>IF(A83&lt;&gt;"",IF('life table -مفروضات و نرخ ها'!$O$6="دارد",IF('life table -مفروضات و نرخ ها'!$O$11=1,IF('life table -مفروضات و نرخ ها'!$K$5="بلی",G84,0),0),0),0)</f>
        <v>0</v>
      </c>
      <c r="AM83" s="123" t="str">
        <f>IFERROR(IF(A83&lt;&gt;"",IF('life table -مفروضات و نرخ ها'!$O$6="دارد",IF('life table -مفروضات و نرخ ها'!$O$11=0,IF('life table -مفروضات و نرخ ها'!$K$5="بلی",(G84+CB84+CC84),0),0),0),""),0)</f>
        <v/>
      </c>
      <c r="AN83" s="124" t="str">
        <f t="shared" si="27"/>
        <v/>
      </c>
      <c r="AO83" s="124" t="str">
        <f t="shared" si="28"/>
        <v/>
      </c>
      <c r="AP83" s="124" t="str">
        <f>IF(A83&lt;&gt;"",PRODUCT($AO$4:AO83),"")</f>
        <v/>
      </c>
      <c r="AQ83" s="123">
        <f>کارمزد!N83</f>
        <v>0</v>
      </c>
      <c r="AR83" s="123">
        <f>IF(A83&lt;6,('life table -مفروضات و نرخ ها'!$Q$4/5)*$S$4,0)</f>
        <v>0</v>
      </c>
      <c r="AS83" s="123" t="str">
        <f>IFERROR(IF(A83&lt;&gt;"",'life table -مفروضات و نرخ ها'!$Q$6*H83,""),"")</f>
        <v/>
      </c>
      <c r="AT83" s="123" t="str">
        <f>IF(A83&lt;&gt;"",'life table -مفروضات و نرخ ها'!$Q$7*H83,"")</f>
        <v/>
      </c>
      <c r="AU83" s="123">
        <f t="shared" si="29"/>
        <v>0</v>
      </c>
      <c r="AV83" s="125">
        <f>IF(A83&lt;&gt;"",(('life table -مفروضات و نرخ ها'!$M$5*(((AN83)^(1/'life table -مفروضات و نرخ ها'!$M$5))-1))/((1-AO83)*((AN83)^(1/'life table -مفروضات و نرخ ها'!$M$5)))-1),0)</f>
        <v>0</v>
      </c>
      <c r="AW83" s="123" t="str">
        <f>IF(A83&lt;&gt;"",N83*'life table -مفروضات و نرخ ها'!$O$4,"")</f>
        <v/>
      </c>
      <c r="AX83" s="123" t="str">
        <f>IF(A83&lt;&gt;"",O83*'life table -مفروضات و نرخ ها'!$U$3,"")</f>
        <v/>
      </c>
      <c r="AY83" s="123" t="str">
        <f>IF(A83&lt;&gt;"",P83*'life table -مفروضات و نرخ ها'!$U$4,"")</f>
        <v/>
      </c>
      <c r="AZ83" s="123" t="str">
        <f>IFERROR(IF(A83&lt;&gt;"",IF('life table -مفروضات و نرخ ها'!$O$8=1,('life table -مفروضات و نرخ ها'!$Y$3*T83),IF('life table -مفروضات و نرخ ها'!$O$8=2,('life table -مفروضات و نرخ ها'!$Y$4*T83),IF('life table -مفروضات و نرخ ها'!$O$8=3,('life table -مفروضات و نرخ ها'!$Y$5*T83),IF('life table -مفروضات و نرخ ها'!$O$8=4,('life table -مفروضات و نرخ ها'!$Y$6*T83),('life table -مفروضات و نرخ ها'!$Y$7*T83))))),""),"")</f>
        <v/>
      </c>
      <c r="BA83" s="123" t="str">
        <f>IFERROR(IF(A83&lt;&gt;"",IF('life table -مفروضات و نرخ ها'!$S$10=1,('life table -مفروضات و نرخ ها'!$Y$3*U83),IF('life table -مفروضات و نرخ ها'!$S$10=2,('life table -مفروضات و نرخ ها'!$Y$4*U83),IF('life table -مفروضات و نرخ ها'!$S$10=3,('life table -مفروضات و نرخ ها'!$Y$5*U83),IF('life table -مفروضات و نرخ ها'!$S$10=4,('life table -مفروضات و نرخ ها'!$Y$6*U83),('life table -مفروضات و نرخ ها'!$Y$7*U83))))),""),"")</f>
        <v/>
      </c>
      <c r="BB83" s="123" t="str">
        <f>IFERROR(IF(A83&lt;&gt;"",IF('life table -مفروضات و نرخ ها'!$S$11=1,('life table -مفروضات و نرخ ها'!$Y$3*V83),IF('life table -مفروضات و نرخ ها'!$S$11=2,('life table -مفروضات و نرخ ها'!$Y$4*V83),IF('life table -مفروضات و نرخ ها'!$S$11=3,('life table -مفروضات و نرخ ها'!$Y$5*V83),IF('life table -مفروضات و نرخ ها'!$S$11=4,('life table -مفروضات و نرخ ها'!$Y$6*V83),('life table -مفروضات و نرخ ها'!$Y$7*V83))))),""),"")</f>
        <v/>
      </c>
      <c r="BC83" s="123" t="str">
        <f>IFERROR(IF(A83&lt;&gt;"",IF('life table -مفروضات و نرخ ها'!$O$8=1,('life table -مفروضات و نرخ ها'!$Z$3*W83),IF('life table -مفروضات و نرخ ها'!$O$8=2,('life table -مفروضات و نرخ ها'!$Z$4*W83),IF('life table -مفروضات و نرخ ها'!$O$8=3,('life table -مفروضات و نرخ ها'!$Z$5*W83),IF('life table -مفروضات و نرخ ها'!$O$8=4,('life table -مفروضات و نرخ ها'!$Z$6*W83),('life table -مفروضات و نرخ ها'!$Z$7*W83))))),""),"")</f>
        <v/>
      </c>
      <c r="BD83" s="123" t="str">
        <f>IFERROR(IF(A83&lt;&gt;"",IF('life table -مفروضات و نرخ ها'!$S$10=1,('life table -مفروضات و نرخ ها'!$Z$3*X83),IF('life table -مفروضات و نرخ ها'!$S$10=2,('life table -مفروضات و نرخ ها'!$Z$4*X83),IF('life table -مفروضات و نرخ ها'!$S$10=3,('life table -مفروضات و نرخ ها'!$Z$5*X83),IF('life table -مفروضات و نرخ ها'!$S$10=4,('life table -مفروضات و نرخ ها'!$Z$6*X83),('life table -مفروضات و نرخ ها'!$Z$7*X83))))),""),"")</f>
        <v/>
      </c>
      <c r="BE83" s="123" t="str">
        <f>IFERROR(IF(A83&lt;&gt;"",IF('life table -مفروضات و نرخ ها'!$S$11=1,('life table -مفروضات و نرخ ها'!$Z$3*Y83),IF('life table -مفروضات و نرخ ها'!$S$11=2,('life table -مفروضات و نرخ ها'!$Z$4*Y83),IF('life table -مفروضات و نرخ ها'!$S$11=3,('life table -مفروضات و نرخ ها'!$Z$5*Y83),IF('life table -مفروضات و نرخ ها'!$S$11=4,('life table -مفروضات و نرخ ها'!$Z$6*Y83),('life table -مفروضات و نرخ ها'!$Z$7*Y83))))),""),"")</f>
        <v/>
      </c>
      <c r="BF83" s="123" t="str">
        <f>IFERROR(IF(A83&lt;&gt;"",IF('life table -مفروضات و نرخ ها'!$O$8=1,('life table -مفروضات و نرخ ها'!$AA$3*Z83),IF('life table -مفروضات و نرخ ها'!$O$8=2,('life table -مفروضات و نرخ ها'!$AA$4*Z83),IF('life table -مفروضات و نرخ ها'!$O$8=3,('life table -مفروضات و نرخ ها'!$AA$5*Z83),IF('life table -مفروضات و نرخ ها'!$O$8=4,('life table -مفروضات و نرخ ها'!$AA$6*Z83),('life table -مفروضات و نرخ ها'!$AA$7*Z83))))),""),"")</f>
        <v/>
      </c>
      <c r="BG83" s="123" t="str">
        <f>IFERROR(IF(A83&lt;&gt;"",IF('life table -مفروضات و نرخ ها'!$S$10=1,('life table -مفروضات و نرخ ها'!$AA$3*AA83),IF('life table -مفروضات و نرخ ها'!$S$10=2,('life table -مفروضات و نرخ ها'!$AA$4*AA83),IF('life table -مفروضات و نرخ ها'!$S$10=3,('life table -مفروضات و نرخ ها'!$AA$5*AA83),IF('life table -مفروضات و نرخ ها'!$S$10=4,('life table -مفروضات و نرخ ها'!$AA$6*AA83),('life table -مفروضات و نرخ ها'!$AA$7*AA83))))),""),"")</f>
        <v/>
      </c>
      <c r="BH83" s="123" t="str">
        <f>IFERROR(IF(B83&lt;&gt;"",IF('life table -مفروضات و نرخ ها'!$S$11=1,('life table -مفروضات و نرخ ها'!$AA$3*AB83),IF('life table -مفروضات و نرخ ها'!$S$11=2,('life table -مفروضات و نرخ ها'!$AA$4*AB83),IF('life table -مفروضات و نرخ ها'!$S$11=3,('life table -مفروضات و نرخ ها'!$AA$5*AB83),IF('life table -مفروضات و نرخ ها'!$S$11=4,('life table -مفروضات و نرخ ها'!$AA$6*AB83),('life table -مفروضات و نرخ ها'!$AA$7*AB83))))),""),"")</f>
        <v/>
      </c>
      <c r="BI83" s="123" t="str">
        <f>IF(A83&lt;&gt;"",(T83*'life table -مفروضات و نرخ ها'!$Y$3+W83*'life table -مفروضات و نرخ ها'!$Z$3+Z83*'life table -مفروضات و نرخ ها'!$AA$3)*'ورود اطلاعات'!$D$22+(U83*'life table -مفروضات و نرخ ها'!$Y$3+X83*'life table -مفروضات و نرخ ها'!$Z$3+AA83*'life table -مفروضات و نرخ ها'!$AA$3)*'ورود اطلاعات'!$F$17+(V83*'life table -مفروضات و نرخ ها'!$Y$3+Y83*'life table -مفروضات و نرخ ها'!$Z$3+AB83*'life table -مفروضات و نرخ ها'!$AA$3)*('ورود اطلاعات'!$H$17),"")</f>
        <v/>
      </c>
      <c r="BJ83" s="123">
        <f>IFERROR(IF($B$4+A83='ورود اطلاعات'!$B$8+محاسبات!$B$4,0,IF('ورود اطلاعات'!$B$11="بلی",IF(AND(B83&lt;18,B83&gt;60),0,IF(AND('ورود اطلاعات'!$D$20="دارد",'ورود اطلاعات'!$B$9=0),(G83+AZ83+BA83+BB83+BC83+BD83+BE83+BF83+BG83+BH83+BP83+BQ83+BR83+BI83)/K83)*VLOOKUP(B83,'life table -مفروضات و نرخ ها'!AF:AG,2,0))*(1+'ورود اطلاعات'!$D$22+'ورود اطلاعات'!$D$5),0)),0)</f>
        <v>0</v>
      </c>
      <c r="BK83" s="123">
        <f>IFERROR(IF($B$4+A83='ورود اطلاعات'!$B$8+محاسبات!$B$4,0,IF('ورود اطلاعات'!$B$11="بلی",IF(AND(B83&lt;18,B83&gt;60),0,IF(AND('ورود اطلاعات'!$D$20="دارد",'ورود اطلاعات'!$B$9=1),(G83)/K83)*VLOOKUP(B83,'life table -مفروضات و نرخ ها'!AF:AG,2,0))*(1+'ورود اطلاعات'!$D$22+'ورود اطلاعات'!$D$5),0)),0)</f>
        <v>0</v>
      </c>
      <c r="BL83" s="123">
        <f>IFERROR(IF($E$4+A83='ورود اطلاعات'!$B$8+محاسبات!$E$4,0,IF('ورود اطلاعات'!$B$9=0,IF('ورود اطلاعات'!$B$11="خیر",IF('ورود اطلاعات'!$D$20="دارد",IF('ورود اطلاعات'!$D$21="بیمه گذار",IF(AND(E83&lt;18,E83&gt;60),0,(((G83+AZ83+BA83+BB83+BC83+BD83+BE83+BF83+BG83+BH83+BP83+BQ83+BR83+BI83)/K83)*VLOOKUP(E83,'life table -مفروضات و نرخ ها'!AF:AG,2,0)*(1+'ورود اطلاعات'!$D$24+'ورود اطلاعات'!$D$23))),0),0),0),0)),0)</f>
        <v>0</v>
      </c>
      <c r="BM83" s="123">
        <f>IFERROR(IF($B$4+A83='ورود اطلاعات'!$B$8+$B$4,0,IF('ورود اطلاعات'!$B$9=0,IF('ورود اطلاعات'!$B$11="خیر",IF('ورود اطلاعات'!$D$20="دارد",IF('ورود اطلاعات'!$D$21="بیمه شده اصلی",IF(AND(B83&lt;18,B83&gt;60),0,(((G83+AZ83+BA83+BB83+BC83+BD83+BE83+BF83+BG83+BH83+BP83+BQ83+BR83+BI83)/K83)*VLOOKUP(B83,'life table -مفروضات و نرخ ها'!AF:AG,2,0)*(1+'ورود اطلاعات'!$D$22+'ورود اطلاعات'!$D$5))),0),0),0),0)),0)</f>
        <v>0</v>
      </c>
      <c r="BN83" s="123">
        <f>IFERROR(IF($E$4+A83='ورود اطلاعات'!$B$8+$E$4,0,IF('ورود اطلاعات'!$B$9=1,IF('ورود اطلاعات'!$B$11="خیر",IF('ورود اطلاعات'!$D$20="دارد",IF('ورود اطلاعات'!$D$21="بیمه گذار",IF(AND(E83&lt;18,E83&gt;60),0,((G83/K83)*VLOOKUP(E83,'life table -مفروضات و نرخ ها'!AF:AG,2,0)*(1+'ورود اطلاعات'!$D$24+'ورود اطلاعات'!$D$23))),0),0),0))),0)</f>
        <v>0</v>
      </c>
      <c r="BO83" s="123">
        <f>IFERROR(IF($B$4+A83='ورود اطلاعات'!$B$8+$B$4,0,IF('ورود اطلاعات'!$B$9=1,IF('ورود اطلاعات'!$B$11="خیر",IF('ورود اطلاعات'!$D$20="دارد",IF('ورود اطلاعات'!$D$21="بیمه شده اصلی",IF(AND(B83&lt;18,B83&gt;60),0,((G83/K83)*VLOOKUP(B83,'life table -مفروضات و نرخ ها'!AF:AG,2,0)*(1+'ورود اطلاعات'!$D$22+'ورود اطلاعات'!$D$5))),0),0),0),0)),0)</f>
        <v>0</v>
      </c>
      <c r="BP83" s="123">
        <f>IFERROR(IF('ورود اطلاعات'!$D$16=5,(VLOOKUP(محاسبات!B83,'life table -مفروضات و نرخ ها'!AC:AD,2,0)*محاسبات!AC83)/1000000,(VLOOKUP(محاسبات!B83,'life table -مفروضات و نرخ ها'!AC:AE,3,0)*محاسبات!AC83)/1000000)*(1+'ورود اطلاعات'!$D$5),0)</f>
        <v>0</v>
      </c>
      <c r="BQ83" s="123">
        <f>IFERROR(IF('ورود اطلاعات'!$F$16=5,(VLOOKUP(C83,'life table -مفروضات و نرخ ها'!AC:AD,2,0)*AD83)/1000000,(VLOOKUP(C83,'life table -مفروضات و نرخ ها'!AC:AE,3,0)*محاسبات!AD83)/1000000)*(1+'ورود اطلاعات'!$F$5),0)</f>
        <v>0</v>
      </c>
      <c r="BR83" s="123">
        <f>IFERROR(IF('ورود اطلاعات'!$H$16=5,(VLOOKUP(D83,'life table -مفروضات و نرخ ها'!AC:AD,2,0)*AE83)/1000000,(VLOOKUP(D83,'life table -مفروضات و نرخ ها'!AC:AE,3,0)*AE83)/1000000)*(1+'ورود اطلاعات'!$H$5),0)</f>
        <v>0</v>
      </c>
      <c r="BS83" s="123" t="b">
        <f>IF(A83&lt;&gt;"",IF('ورود اطلاعات'!$B$9=1,IF('ورود اطلاعات'!$B$11="بلی",IF(AND(18&lt;=B83,B83&lt;=60),AG83*(VLOOKUP('life table -مفروضات و نرخ ها'!$O$3+A82,'life table -مفروضات و نرخ ها'!$A$3:$D$103,4,0))*(1+'ورود اطلاعات'!$D$5),0),0),0))</f>
        <v>0</v>
      </c>
      <c r="BT83" s="123" t="b">
        <f>IFERROR(IF(A83&lt;&gt;"",IF('ورود اطلاعات'!$B$9=1,IF('ورود اطلاعات'!$B$11="خیر",IF('ورود اطلاعات'!$D$21="بیمه شده اصلی",(محاسبات!AF83*VLOOKUP(محاسبات!B83,'life table -مفروضات و نرخ ها'!A:D,4,0)*(1+'ورود اطلاعات'!$D$5)),IF('ورود اطلاعات'!$D$21="بیمه گذار",(محاسبات!AF83*VLOOKUP(محاسبات!E83,'life table -مفروضات و نرخ ها'!A:D,4,0)*(1+'ورود اطلاعات'!$D$23)),0))))),0)</f>
        <v>0</v>
      </c>
      <c r="BU83" s="123" t="b">
        <f>IFERROR(IF(A83&lt;&gt;"",IF('ورود اطلاعات'!$B$9=0,IF('ورود اطلاعات'!$B$11="خیر",IF('ورود اطلاعات'!$D$21="بیمه شده اصلی",(محاسبات!AH83*VLOOKUP(محاسبات!B83,'life table -مفروضات و نرخ ها'!A:D,4,0)*(1+'ورود اطلاعات'!$D$5)),IF('ورود اطلاعات'!$D$21="بیمه گذار",(محاسبات!AH83*VLOOKUP(محاسبات!E83,'life table -مفروضات و نرخ ها'!A:D,4,0)*(1+'ورود اطلاعات'!$D$23)),0))))),0)</f>
        <v>0</v>
      </c>
      <c r="BV83" s="123" t="b">
        <f>IF(A83&lt;&gt;"",IF('ورود اطلاعات'!$B$9=0,IF('ورود اطلاعات'!$B$11="بلی",IF(AND(18&lt;=B83,B83&lt;=60),AI83*(VLOOKUP('life table -مفروضات و نرخ ها'!$O$3+A82,'life table -مفروضات و نرخ ها'!$A$3:$D$103,4,0))*(1+'ورود اطلاعات'!$D$5),0),0),0))</f>
        <v>0</v>
      </c>
      <c r="BW83" s="123" t="str">
        <f>IFERROR(IF(A83&lt;&gt;"",'life table -مفروضات و نرخ ها'!$Q$11*BK83,""),0)</f>
        <v/>
      </c>
      <c r="BX83" s="123" t="str">
        <f>IFERROR(IF(A83&lt;&gt;"",'life table -مفروضات و نرخ ها'!$Q$11*(BO83+BN83),""),0)</f>
        <v/>
      </c>
      <c r="BY83" s="123">
        <f>IFERROR(IF(A83&lt;&gt;"",BJ83*'life table -مفروضات و نرخ ها'!$Q$11,0),"")</f>
        <v>0</v>
      </c>
      <c r="BZ83" s="123">
        <f>IFERROR(IF(A83&lt;&gt;"",(BM83+BL83)*'life table -مفروضات و نرخ ها'!$Q$11,0),0)</f>
        <v>0</v>
      </c>
      <c r="CA83" s="123">
        <f>IF(A83&lt;&gt;"",AZ83+BC83+BF83+BJ83+BK83+BL83+BM83+BN83+BO83+BP83+BS83+BT83+BU83+BV83+BW83+BX83+BY83+BZ83+'ورود اطلاعات'!$D$22*(محاسبات!T83*'life table -مفروضات و نرخ ها'!$Y$3+محاسبات!W83*'life table -مفروضات و نرخ ها'!$Z$3+محاسبات!Z83*'life table -مفروضات و نرخ ها'!$AA$3),0)</f>
        <v>0</v>
      </c>
      <c r="CB83" s="123">
        <f>IF(A83&lt;&gt;"",BA83+BD83+BG83+BQ83+'ورود اطلاعات'!$F$17*(محاسبات!U83*'life table -مفروضات و نرخ ها'!$Y$3+محاسبات!X83*'life table -مفروضات و نرخ ها'!$Z$3+محاسبات!AA83*'life table -مفروضات و نرخ ها'!$AA$3),0)</f>
        <v>0</v>
      </c>
      <c r="CC83" s="123" t="str">
        <f>IF(A83&lt;&gt;"",BB83+BE83+BH83+BR83+'ورود اطلاعات'!$H$17*(محاسبات!V83*'life table -مفروضات و نرخ ها'!$Y$3+محاسبات!Y83*'life table -مفروضات و نرخ ها'!$Z$3+محاسبات!AB83*'life table -مفروضات و نرخ ها'!$AA$3),"")</f>
        <v/>
      </c>
      <c r="CD83" s="123" t="str">
        <f>IF(B83&lt;&gt;"",'life table -مفروضات و نرخ ها'!$Q$8*(N83+P83+O83+AQ83+AR83+AS83+AT83+AW83+AX83+AY83+AZ83+BA83+BL83+BN83+BO83+BB83+BC83+BD83+BE83+BF83+BG83+BH83+BP83+BQ83+BR83+BJ83+BK83+BM83+BS83+BT83+BU83+BV83+BW83+BX83+BY83+BZ83+AU83),"")</f>
        <v/>
      </c>
      <c r="CE83" s="123" t="str">
        <f>IF(B83&lt;&gt;"",'life table -مفروضات و نرخ ها'!$Q$9*(N83+P83+O83+AQ83+AR83+AS83+AT83+AW83+AX83+AY83+AZ83+BA83+BL83+BN83+BO83+BB83+BC83+BD83+BE83+BF83+BG83+BH83+BP83+BQ83+BR83+BJ83+BK83+BM83+BS83+BT83+BU83+BV83+BW83+BX83+BY83+BZ83+AU83),"")</f>
        <v/>
      </c>
      <c r="CF83" s="123" t="str">
        <f>IF(A83&lt;&gt;"",(CF82*(1+L83)+(I83/'life table -مفروضات و نرخ ها'!$M$5)*L83*((1+L83)^(1/'life table -مفروضات و نرخ ها'!$M$5))/(((1+L83)^(1/'life table -مفروضات و نرخ ها'!$M$5))-1)),"")</f>
        <v/>
      </c>
      <c r="CG83" s="123" t="str">
        <f t="shared" si="39"/>
        <v/>
      </c>
      <c r="CH83" s="123" t="str">
        <f t="shared" si="37"/>
        <v/>
      </c>
      <c r="CI83" s="123" t="str">
        <f t="shared" si="38"/>
        <v/>
      </c>
      <c r="CJ83" s="123" t="str">
        <f t="shared" si="30"/>
        <v/>
      </c>
      <c r="CK83" s="121">
        <f>'ورود اطلاعات'!$D$19*محاسبات!G82</f>
        <v>0</v>
      </c>
      <c r="CL83" s="126">
        <f t="shared" si="31"/>
        <v>0</v>
      </c>
      <c r="CM83" s="123" t="str">
        <f>IF(A83&lt;&gt;"",(CM82*(1+$CO$1)+(I83/'life table -مفروضات و نرخ ها'!$M$5)*$CO$1*((1+$CO$1)^(1/'life table -مفروضات و نرخ ها'!$M$5))/(((1+$CO$1)^(1/'life table -مفروضات و نرخ ها'!$M$5))-1)),"")</f>
        <v/>
      </c>
      <c r="CN83" s="123" t="str">
        <f t="shared" si="35"/>
        <v/>
      </c>
    </row>
    <row r="84" spans="1:92" ht="19.5" x14ac:dyDescent="0.25">
      <c r="B84" s="122" t="str">
        <f>IFERROR(IF(A83+$B$4&gt;81,"",IF($B$4+'life table -مفروضات و نرخ ها'!A83&lt;$B$4+'life table -مفروضات و نرخ ها'!$I$5,$B$4+'life table -مفروضات و نرخ ها'!A83,"")),"")</f>
        <v/>
      </c>
      <c r="H84" s="123"/>
      <c r="L84" s="124" t="str">
        <f t="shared" si="25"/>
        <v/>
      </c>
      <c r="M84" s="124">
        <f t="shared" si="32"/>
        <v>0.28649999999999998</v>
      </c>
      <c r="N84" s="123">
        <f>IF(B84&lt;&gt;"",S84*(VLOOKUP('life table -مفروضات و نرخ ها'!$O$3+A83,'life table -مفروضات و نرخ ها'!$A$3:$D$103,4)*(1/(1+L84)^0.5)),0)</f>
        <v>0</v>
      </c>
      <c r="O84" s="123">
        <f>IFERROR(IF(C84&lt;&gt;"",R84*(VLOOKUP('life table -مفروضات و نرخ ها'!$S$3+A83,'life table -مفروضات و نرخ ها'!$A$3:$D$103,4)*(1/(1+L84)^0.5)),0),"")</f>
        <v>0</v>
      </c>
      <c r="P84" s="123">
        <f>IFERROR(IF(D84&lt;&gt;"",Q84*(VLOOKUP('life table -مفروضات و نرخ ها'!$S$4+A83,'life table -مفروضات و نرخ ها'!$A$3:$D$103,4)*(1/(1+L84)^0.5)),0),"")</f>
        <v>0</v>
      </c>
      <c r="Q84" s="123">
        <f>IF(D84&lt;&gt;"",IF((Q83*(1+'life table -مفروضات و نرخ ها'!$M$4))&gt;='life table -مفروضات و نرخ ها'!$I$10,'life table -مفروضات و نرخ ها'!$I$10,(Q83*(1+'life table -مفروضات و نرخ ها'!$M$4))),0)</f>
        <v>0</v>
      </c>
      <c r="R84" s="123">
        <f>IF(C84&lt;&gt;"",IF((R83*(1+'life table -مفروضات و نرخ ها'!$M$4))&gt;='life table -مفروضات و نرخ ها'!$I$10,'life table -مفروضات و نرخ ها'!$I$10,(R83*(1+'life table -مفروضات و نرخ ها'!$M$4))),0)</f>
        <v>0</v>
      </c>
      <c r="S84" s="123">
        <f>IF(A84&lt;&gt;"",IF((S83*(1+'life table -مفروضات و نرخ ها'!$M$4))&gt;='life table -مفروضات و نرخ ها'!$I$10,'life table -مفروضات و نرخ ها'!$I$10,(S83*(1+'life table -مفروضات و نرخ ها'!$M$4))),0)</f>
        <v>0</v>
      </c>
      <c r="T84" s="123">
        <f>IF(A84&lt;&gt;"",IF(S84*'ورود اطلاعات'!$D$7&lt;='life table -مفروضات و نرخ ها'!$M$10,S84*'ورود اطلاعات'!$D$7,'life table -مفروضات و نرخ ها'!$M$10),0)</f>
        <v>0</v>
      </c>
      <c r="U84" s="123">
        <f>IF(A84&lt;&gt;"",IF(R84*'ورود اطلاعات'!$F$7&lt;='life table -مفروضات و نرخ ها'!$M$10,R84*'ورود اطلاعات'!$F$7,'life table -مفروضات و نرخ ها'!$M$10),0)</f>
        <v>0</v>
      </c>
      <c r="V84" s="123">
        <f>IF(A84&lt;&gt;"",IF(Q84*'ورود اطلاعات'!$H$7&lt;='life table -مفروضات و نرخ ها'!$M$10,Q84*'ورود اطلاعات'!$H$7,'life table -مفروضات و نرخ ها'!$M$10),0)</f>
        <v>0</v>
      </c>
      <c r="W84" s="123" t="str">
        <f>IF(A84&lt;&gt;"",IF(W83*(1+'life table -مفروضات و نرخ ها'!$M$4)&lt;'life table -مفروضات و نرخ ها'!$I$11,W83*(1+'life table -مفروضات و نرخ ها'!$M$4),'life table -مفروضات و نرخ ها'!$I$11),"")</f>
        <v/>
      </c>
      <c r="X84" s="123">
        <f>IF(C84&lt;&gt;"",IF(X83*(1+'life table -مفروضات و نرخ ها'!$M$4)&lt;'life table -مفروضات و نرخ ها'!$I$11,X83*(1+'life table -مفروضات و نرخ ها'!$M$4),'life table -مفروضات و نرخ ها'!$I$11),0)</f>
        <v>0</v>
      </c>
      <c r="Y84" s="123">
        <f>IF(D84&lt;&gt;"",IF(Y83*(1+'life table -مفروضات و نرخ ها'!$M$4)&lt;'life table -مفروضات و نرخ ها'!$I$11,Y83*(1+'life table -مفروضات و نرخ ها'!$M$4),'life table -مفروضات و نرخ ها'!$I$11),0)</f>
        <v>0</v>
      </c>
      <c r="Z84" s="123">
        <f>IF(A84&lt;&gt;"",IF(Z83*(1+'life table -مفروضات و نرخ ها'!$M$4)&lt;'life table -مفروضات و نرخ ها'!$M$11,Z83*(1+'life table -مفروضات و نرخ ها'!$M$4),'life table -مفروضات و نرخ ها'!$M$11),0)</f>
        <v>0</v>
      </c>
      <c r="AA84" s="123">
        <f>IF(C84&lt;&gt;"",IF(AA83*(1+'life table -مفروضات و نرخ ها'!$M$4)&lt;'life table -مفروضات و نرخ ها'!$M$11,AA83*(1+'life table -مفروضات و نرخ ها'!$M$4),'life table -مفروضات و نرخ ها'!$M$11),0)</f>
        <v>0</v>
      </c>
      <c r="AB84" s="123">
        <f>IF(D84&lt;&gt;"",IF(AB83*(1+'life table -مفروضات و نرخ ها'!$M$4)&lt;'life table -مفروضات و نرخ ها'!$M$11,AB83*(1+'life table -مفروضات و نرخ ها'!$M$4),'life table -مفروضات و نرخ ها'!$M$11),0)</f>
        <v>0</v>
      </c>
      <c r="AC84" s="123">
        <f>IF(B84&gt;60,0,IF('ورود اطلاعات'!$D$14="ندارد",0,MIN(S84*'ورود اطلاعات'!$D$14,'life table -مفروضات و نرخ ها'!$O$10)))</f>
        <v>0</v>
      </c>
      <c r="AD84" s="123">
        <f>IF(C84&gt;60,0,IF('ورود اطلاعات'!$F$14="ندارد",0,MIN(R84*'ورود اطلاعات'!$F$14,'life table -مفروضات و نرخ ها'!$O$10)))</f>
        <v>0</v>
      </c>
      <c r="AE84" s="123">
        <f>IF(D84&gt;60,0,IF('ورود اطلاعات'!$H$14="ندارد",0,MIN(Q84*'ورود اطلاعات'!$H$14,'life table -مفروضات و نرخ ها'!$O$10)))</f>
        <v>0</v>
      </c>
      <c r="AF84" s="123">
        <f>IFERROR(IF(A84&lt;&gt;"",IF(AND('ورود اطلاعات'!$D$21="بیمه گذار",18&lt;=E84,E84&lt;=60),(AF83*AN83-AK83),IF(AND('ورود اطلاعات'!$D$21="بیمه شده اصلی",18&lt;=B84,B84&lt;=60),(AF83*AN83-AK83),0)),0),0)</f>
        <v>0</v>
      </c>
      <c r="AG84" s="123">
        <f t="shared" si="33"/>
        <v>0</v>
      </c>
      <c r="AH84" s="123">
        <f>IF(A84&lt;&gt;"",IF(AND('ورود اطلاعات'!$D$21="بیمه گذار",18&lt;=E84,E84&lt;=60),(AH83*AN83-AJ83),IF(AND('ورود اطلاعات'!$D$21="بیمه شده اصلی",18&lt;=B84,B84&lt;=60),(AH83*AN83-AJ83),0)),0)</f>
        <v>0</v>
      </c>
      <c r="AI84" s="123">
        <f t="shared" si="34"/>
        <v>0</v>
      </c>
      <c r="AJ84" s="123">
        <f>IFERROR(IF(A84&lt;&gt;"",IF('life table -مفروضات و نرخ ها'!$O$6="دارد",IF('life table -مفروضات و نرخ ها'!$O$11=0,IF(AND('life table -مفروضات و نرخ ها'!$K$5="خیر",'ورود اطلاعات'!$D$21="بیمه گذار"),(G85+AZ85+BA85+BB85+BC85+BD85+BE85+BF85+BG85+BH85+BI85+BP85+BQ85+BR85),IF(AND('life table -مفروضات و نرخ ها'!$K$5="خیر",'ورود اطلاعات'!$D$21="بیمه شده اصلی"),(G85+CB85+CC85),0)),0),0),0),0)</f>
        <v>0</v>
      </c>
      <c r="AK84" s="123">
        <f>IF(A84&lt;&gt;"",IF('life table -مفروضات و نرخ ها'!$O$6="دارد",IF('ورود اطلاعات'!$B$9=1,IF('ورود اطلاعات'!$B$11="خیر",G85,0),0),0),0)</f>
        <v>0</v>
      </c>
      <c r="AL84" s="123">
        <f>IF(A84&lt;&gt;"",IF('life table -مفروضات و نرخ ها'!$O$6="دارد",IF('life table -مفروضات و نرخ ها'!$O$11=1,IF('life table -مفروضات و نرخ ها'!$K$5="بلی",G85,0),0),0),0)</f>
        <v>0</v>
      </c>
      <c r="AM84" s="123" t="str">
        <f>IFERROR(IF(A84&lt;&gt;"",IF('life table -مفروضات و نرخ ها'!$O$6="دارد",IF('life table -مفروضات و نرخ ها'!$O$11=0,IF('life table -مفروضات و نرخ ها'!$K$5="بلی",(G85+CB85+CC85),0),0),0),""),0)</f>
        <v/>
      </c>
      <c r="AN84" s="124" t="str">
        <f t="shared" si="27"/>
        <v/>
      </c>
      <c r="AO84" s="124" t="str">
        <f t="shared" si="28"/>
        <v/>
      </c>
      <c r="AP84" s="124" t="str">
        <f>IF(A84&lt;&gt;"",PRODUCT($AO$4:AO84),"")</f>
        <v/>
      </c>
      <c r="AQ84" s="123">
        <f>کارمزد!N84</f>
        <v>0</v>
      </c>
      <c r="AR84" s="123">
        <f>IF(A84&lt;6,('life table -مفروضات و نرخ ها'!$Q$4/5)*$S$4,0)</f>
        <v>1000000</v>
      </c>
      <c r="AS84" s="123" t="str">
        <f>IFERROR(IF(A84&lt;&gt;"",'life table -مفروضات و نرخ ها'!$Q$6*H84,""),"")</f>
        <v/>
      </c>
      <c r="AT84" s="123" t="str">
        <f>IF(A84&lt;&gt;"",'life table -مفروضات و نرخ ها'!$Q$7*H84,"")</f>
        <v/>
      </c>
      <c r="AU84" s="123">
        <f t="shared" si="29"/>
        <v>0</v>
      </c>
      <c r="AV84" s="125">
        <f>IF(A84&lt;&gt;"",(('life table -مفروضات و نرخ ها'!$M$5*(((AN84)^(1/'life table -مفروضات و نرخ ها'!$M$5))-1))/((1-AO84)*((AN84)^(1/'life table -مفروضات و نرخ ها'!$M$5)))-1),0)</f>
        <v>0</v>
      </c>
      <c r="AW84" s="123" t="str">
        <f>IF(A84&lt;&gt;"",N84*'life table -مفروضات و نرخ ها'!$O$4,"")</f>
        <v/>
      </c>
      <c r="AX84" s="123" t="str">
        <f>IF(A84&lt;&gt;"",O84*'life table -مفروضات و نرخ ها'!$U$3,"")</f>
        <v/>
      </c>
      <c r="AY84" s="123" t="str">
        <f>IF(A84&lt;&gt;"",P84*'life table -مفروضات و نرخ ها'!$U$4,"")</f>
        <v/>
      </c>
      <c r="AZ84" s="123" t="str">
        <f>IFERROR(IF(A84&lt;&gt;"",IF('life table -مفروضات و نرخ ها'!$O$8=1,('life table -مفروضات و نرخ ها'!$Y$3*T84),IF('life table -مفروضات و نرخ ها'!$O$8=2,('life table -مفروضات و نرخ ها'!$Y$4*T84),IF('life table -مفروضات و نرخ ها'!$O$8=3,('life table -مفروضات و نرخ ها'!$Y$5*T84),IF('life table -مفروضات و نرخ ها'!$O$8=4,('life table -مفروضات و نرخ ها'!$Y$6*T84),('life table -مفروضات و نرخ ها'!$Y$7*T84))))),""),"")</f>
        <v/>
      </c>
      <c r="BA84" s="123" t="str">
        <f>IFERROR(IF(A84&lt;&gt;"",IF('life table -مفروضات و نرخ ها'!$S$10=1,('life table -مفروضات و نرخ ها'!$Y$3*U84),IF('life table -مفروضات و نرخ ها'!$S$10=2,('life table -مفروضات و نرخ ها'!$Y$4*U84),IF('life table -مفروضات و نرخ ها'!$S$10=3,('life table -مفروضات و نرخ ها'!$Y$5*U84),IF('life table -مفروضات و نرخ ها'!$S$10=4,('life table -مفروضات و نرخ ها'!$Y$6*U84),('life table -مفروضات و نرخ ها'!$Y$7*U84))))),""),"")</f>
        <v/>
      </c>
      <c r="BB84" s="123" t="str">
        <f>IFERROR(IF(A84&lt;&gt;"",IF('life table -مفروضات و نرخ ها'!$S$11=1,('life table -مفروضات و نرخ ها'!$Y$3*V84),IF('life table -مفروضات و نرخ ها'!$S$11=2,('life table -مفروضات و نرخ ها'!$Y$4*V84),IF('life table -مفروضات و نرخ ها'!$S$11=3,('life table -مفروضات و نرخ ها'!$Y$5*V84),IF('life table -مفروضات و نرخ ها'!$S$11=4,('life table -مفروضات و نرخ ها'!$Y$6*V84),('life table -مفروضات و نرخ ها'!$Y$7*V84))))),""),"")</f>
        <v/>
      </c>
      <c r="BC84" s="123" t="str">
        <f>IFERROR(IF(A84&lt;&gt;"",IF('life table -مفروضات و نرخ ها'!$O$8=1,('life table -مفروضات و نرخ ها'!$Z$3*W84),IF('life table -مفروضات و نرخ ها'!$O$8=2,('life table -مفروضات و نرخ ها'!$Z$4*W84),IF('life table -مفروضات و نرخ ها'!$O$8=3,('life table -مفروضات و نرخ ها'!$Z$5*W84),IF('life table -مفروضات و نرخ ها'!$O$8=4,('life table -مفروضات و نرخ ها'!$Z$6*W84),('life table -مفروضات و نرخ ها'!$Z$7*W84))))),""),"")</f>
        <v/>
      </c>
      <c r="BD84" s="123" t="str">
        <f>IFERROR(IF(A84&lt;&gt;"",IF('life table -مفروضات و نرخ ها'!$S$10=1,('life table -مفروضات و نرخ ها'!$Z$3*X84),IF('life table -مفروضات و نرخ ها'!$S$10=2,('life table -مفروضات و نرخ ها'!$Z$4*X84),IF('life table -مفروضات و نرخ ها'!$S$10=3,('life table -مفروضات و نرخ ها'!$Z$5*X84),IF('life table -مفروضات و نرخ ها'!$S$10=4,('life table -مفروضات و نرخ ها'!$Z$6*X84),('life table -مفروضات و نرخ ها'!$Z$7*X84))))),""),"")</f>
        <v/>
      </c>
      <c r="BE84" s="123" t="str">
        <f>IFERROR(IF(A84&lt;&gt;"",IF('life table -مفروضات و نرخ ها'!$S$11=1,('life table -مفروضات و نرخ ها'!$Z$3*Y84),IF('life table -مفروضات و نرخ ها'!$S$11=2,('life table -مفروضات و نرخ ها'!$Z$4*Y84),IF('life table -مفروضات و نرخ ها'!$S$11=3,('life table -مفروضات و نرخ ها'!$Z$5*Y84),IF('life table -مفروضات و نرخ ها'!$S$11=4,('life table -مفروضات و نرخ ها'!$Z$6*Y84),('life table -مفروضات و نرخ ها'!$Z$7*Y84))))),""),"")</f>
        <v/>
      </c>
      <c r="BF84" s="123" t="str">
        <f>IFERROR(IF(A84&lt;&gt;"",IF('life table -مفروضات و نرخ ها'!$O$8=1,('life table -مفروضات و نرخ ها'!$AA$3*Z84),IF('life table -مفروضات و نرخ ها'!$O$8=2,('life table -مفروضات و نرخ ها'!$AA$4*Z84),IF('life table -مفروضات و نرخ ها'!$O$8=3,('life table -مفروضات و نرخ ها'!$AA$5*Z84),IF('life table -مفروضات و نرخ ها'!$O$8=4,('life table -مفروضات و نرخ ها'!$AA$6*Z84),('life table -مفروضات و نرخ ها'!$AA$7*Z84))))),""),"")</f>
        <v/>
      </c>
      <c r="BG84" s="123" t="str">
        <f>IFERROR(IF(A84&lt;&gt;"",IF('life table -مفروضات و نرخ ها'!$S$10=1,('life table -مفروضات و نرخ ها'!$AA$3*AA84),IF('life table -مفروضات و نرخ ها'!$S$10=2,('life table -مفروضات و نرخ ها'!$AA$4*AA84),IF('life table -مفروضات و نرخ ها'!$S$10=3,('life table -مفروضات و نرخ ها'!$AA$5*AA84),IF('life table -مفروضات و نرخ ها'!$S$10=4,('life table -مفروضات و نرخ ها'!$AA$6*AA84),('life table -مفروضات و نرخ ها'!$AA$7*AA84))))),""),"")</f>
        <v/>
      </c>
      <c r="BH84" s="123" t="str">
        <f>IFERROR(IF(B84&lt;&gt;"",IF('life table -مفروضات و نرخ ها'!$S$11=1,('life table -مفروضات و نرخ ها'!$AA$3*AB84),IF('life table -مفروضات و نرخ ها'!$S$11=2,('life table -مفروضات و نرخ ها'!$AA$4*AB84),IF('life table -مفروضات و نرخ ها'!$S$11=3,('life table -مفروضات و نرخ ها'!$AA$5*AB84),IF('life table -مفروضات و نرخ ها'!$S$11=4,('life table -مفروضات و نرخ ها'!$AA$6*AB84),('life table -مفروضات و نرخ ها'!$AA$7*AB84))))),""),"")</f>
        <v/>
      </c>
      <c r="BI84" s="123" t="str">
        <f>IF(A84&lt;&gt;"",(T84*'life table -مفروضات و نرخ ها'!$Y$3+W84*'life table -مفروضات و نرخ ها'!$Z$3+Z84*'life table -مفروضات و نرخ ها'!$AA$3)*'ورود اطلاعات'!$D$22+(U84*'life table -مفروضات و نرخ ها'!$Y$3+X84*'life table -مفروضات و نرخ ها'!$Z$3+AA84*'life table -مفروضات و نرخ ها'!$AA$3)*'ورود اطلاعات'!$F$17+(V84*'life table -مفروضات و نرخ ها'!$Y$3+Y84*'life table -مفروضات و نرخ ها'!$Z$3+AB84*'life table -مفروضات و نرخ ها'!$AA$3)*('ورود اطلاعات'!$H$17),"")</f>
        <v/>
      </c>
      <c r="BJ84" s="123">
        <f>IFERROR(IF($B$4+A84='ورود اطلاعات'!$B$8+محاسبات!$B$4,0,IF('ورود اطلاعات'!$B$11="بلی",IF(AND(B84&lt;18,B84&gt;60),0,IF(AND('ورود اطلاعات'!$D$20="دارد",'ورود اطلاعات'!$B$9=0),(G84+AZ84+BA84+BB84+BC84+BD84+BE84+BF84+BG84+BH84+BP84+BQ84+BR84+BI84)/K84)*VLOOKUP(B84,'life table -مفروضات و نرخ ها'!AF:AG,2,0))*(1+'ورود اطلاعات'!$D$22+'ورود اطلاعات'!$D$5),0)),0)</f>
        <v>0</v>
      </c>
      <c r="BK84" s="123">
        <f>IFERROR(IF($B$4+A84='ورود اطلاعات'!$B$8+محاسبات!$B$4,0,IF('ورود اطلاعات'!$B$11="بلی",IF(AND(B84&lt;18,B84&gt;60),0,IF(AND('ورود اطلاعات'!$D$20="دارد",'ورود اطلاعات'!$B$9=1),(G84)/K84)*VLOOKUP(B84,'life table -مفروضات و نرخ ها'!AF:AG,2,0))*(1+'ورود اطلاعات'!$D$22+'ورود اطلاعات'!$D$5),0)),0)</f>
        <v>0</v>
      </c>
      <c r="BL84" s="123">
        <f>IFERROR(IF($E$4+A84='ورود اطلاعات'!$B$8+محاسبات!$E$4,0,IF('ورود اطلاعات'!$B$9=0,IF('ورود اطلاعات'!$B$11="خیر",IF('ورود اطلاعات'!$D$20="دارد",IF('ورود اطلاعات'!$D$21="بیمه گذار",IF(AND(E84&lt;18,E84&gt;60),0,(((G84+AZ84+BA84+BB84+BC84+BD84+BE84+BF84+BG84+BH84+BP84+BQ84+BR84+BI84)/K84)*VLOOKUP(E84,'life table -مفروضات و نرخ ها'!AF:AG,2,0)*(1+'ورود اطلاعات'!$D$24+'ورود اطلاعات'!$D$23))),0),0),0),0)),0)</f>
        <v>0</v>
      </c>
      <c r="BM84" s="123">
        <f>IFERROR(IF($B$4+A84='ورود اطلاعات'!$B$8+$B$4,0,IF('ورود اطلاعات'!$B$9=0,IF('ورود اطلاعات'!$B$11="خیر",IF('ورود اطلاعات'!$D$20="دارد",IF('ورود اطلاعات'!$D$21="بیمه شده اصلی",IF(AND(B84&lt;18,B84&gt;60),0,(((G84+AZ84+BA84+BB84+BC84+BD84+BE84+BF84+BG84+BH84+BP84+BQ84+BR84+BI84)/K84)*VLOOKUP(B84,'life table -مفروضات و نرخ ها'!AF:AG,2,0)*(1+'ورود اطلاعات'!$D$22+'ورود اطلاعات'!$D$5))),0),0),0),0)),0)</f>
        <v>0</v>
      </c>
      <c r="BN84" s="123" t="b">
        <f>IFERROR(IF($E$4+A84='ورود اطلاعات'!$B$8+$E$4,0,IF('ورود اطلاعات'!$B$9=1,IF('ورود اطلاعات'!$B$11="خیر",IF('ورود اطلاعات'!$D$20="دارد",IF('ورود اطلاعات'!$D$21="بیمه گذار",IF(AND(E84&lt;18,E84&gt;60),0,((G84/K84)*VLOOKUP(E84,'life table -مفروضات و نرخ ها'!AF:AG,2,0)*(1+'ورود اطلاعات'!$D$24+'ورود اطلاعات'!$D$23))),0),0),0))),0)</f>
        <v>0</v>
      </c>
      <c r="BO84" s="123">
        <f>IFERROR(IF($B$4+A84='ورود اطلاعات'!$B$8+$B$4,0,IF('ورود اطلاعات'!$B$9=1,IF('ورود اطلاعات'!$B$11="خیر",IF('ورود اطلاعات'!$D$20="دارد",IF('ورود اطلاعات'!$D$21="بیمه شده اصلی",IF(AND(B84&lt;18,B84&gt;60),0,((G84/K84)*VLOOKUP(B84,'life table -مفروضات و نرخ ها'!AF:AG,2,0)*(1+'ورود اطلاعات'!$D$22+'ورود اطلاعات'!$D$5))),0),0),0),0)),0)</f>
        <v>0</v>
      </c>
      <c r="BP84" s="123">
        <f>IFERROR(IF('ورود اطلاعات'!$D$16=5,(VLOOKUP(محاسبات!B84,'life table -مفروضات و نرخ ها'!AC:AD,2,0)*محاسبات!AC84)/1000000,(VLOOKUP(محاسبات!B84,'life table -مفروضات و نرخ ها'!AC:AE,3,0)*محاسبات!AC84)/1000000)*(1+'ورود اطلاعات'!$D$5),0)</f>
        <v>0</v>
      </c>
      <c r="BQ84" s="123">
        <f>IFERROR(IF('ورود اطلاعات'!$F$16=5,(VLOOKUP(C84,'life table -مفروضات و نرخ ها'!AC:AD,2,0)*AD84)/1000000,(VLOOKUP(C84,'life table -مفروضات و نرخ ها'!AC:AE,3,0)*محاسبات!AD84)/1000000)*(1+'ورود اطلاعات'!$F$5),0)</f>
        <v>0</v>
      </c>
      <c r="BR84" s="123">
        <f>IFERROR(IF('ورود اطلاعات'!$H$16=5,(VLOOKUP(D84,'life table -مفروضات و نرخ ها'!AC:AD,2,0)*AE84)/1000000,(VLOOKUP(D84,'life table -مفروضات و نرخ ها'!AC:AE,3,0)*AE84)/1000000)*(1+'ورود اطلاعات'!$H$5),0)</f>
        <v>0</v>
      </c>
      <c r="BS84" s="123" t="b">
        <f>IF(A84&lt;&gt;"",IF('ورود اطلاعات'!$B$9=1,IF('ورود اطلاعات'!$B$11="بلی",IF(AND(18&lt;=B84,B84&lt;=60),AG84*(VLOOKUP('life table -مفروضات و نرخ ها'!$O$3+A83,'life table -مفروضات و نرخ ها'!$A$3:$D$103,4,0))*(1+'ورود اطلاعات'!$D$5),0),0),0))</f>
        <v>0</v>
      </c>
      <c r="BT84" s="123" t="b">
        <f>IFERROR(IF(A84&lt;&gt;"",IF('ورود اطلاعات'!$B$9=1,IF('ورود اطلاعات'!$B$11="خیر",IF('ورود اطلاعات'!$D$21="بیمه شده اصلی",(محاسبات!AF84*VLOOKUP(محاسبات!B84,'life table -مفروضات و نرخ ها'!A:D,4,0)*(1+'ورود اطلاعات'!$D$5)),IF('ورود اطلاعات'!$D$21="بیمه گذار",(محاسبات!AF84*VLOOKUP(محاسبات!E84,'life table -مفروضات و نرخ ها'!A:D,4,0)*(1+'ورود اطلاعات'!$D$23)),0))))),0)</f>
        <v>0</v>
      </c>
      <c r="BU84" s="123" t="b">
        <f>IFERROR(IF(A84&lt;&gt;"",IF('ورود اطلاعات'!$B$9=0,IF('ورود اطلاعات'!$B$11="خیر",IF('ورود اطلاعات'!$D$21="بیمه شده اصلی",(محاسبات!AH84*VLOOKUP(محاسبات!B84,'life table -مفروضات و نرخ ها'!A:D,4,0)*(1+'ورود اطلاعات'!$D$5)),IF('ورود اطلاعات'!$D$21="بیمه گذار",(محاسبات!AH84*VLOOKUP(محاسبات!E84,'life table -مفروضات و نرخ ها'!A:D,4,0)*(1+'ورود اطلاعات'!$D$23)),0))))),0)</f>
        <v>0</v>
      </c>
      <c r="BV84" s="123" t="b">
        <f>IF(A84&lt;&gt;"",IF('ورود اطلاعات'!$B$9=0,IF('ورود اطلاعات'!$B$11="بلی",IF(AND(18&lt;=B84,B84&lt;=60),AI84*(VLOOKUP('life table -مفروضات و نرخ ها'!$O$3+A83,'life table -مفروضات و نرخ ها'!$A$3:$D$103,4,0))*(1+'ورود اطلاعات'!$D$5),0),0),0))</f>
        <v>0</v>
      </c>
      <c r="BW84" s="123" t="str">
        <f>IFERROR(IF(A84&lt;&gt;"",'life table -مفروضات و نرخ ها'!$Q$11*BK84,""),0)</f>
        <v/>
      </c>
      <c r="BX84" s="123" t="str">
        <f>IFERROR(IF(A84&lt;&gt;"",'life table -مفروضات و نرخ ها'!$Q$11*(BO84+BN84),""),0)</f>
        <v/>
      </c>
      <c r="BY84" s="123">
        <f>IFERROR(IF(A84&lt;&gt;"",BJ84*'life table -مفروضات و نرخ ها'!$Q$11,0),"")</f>
        <v>0</v>
      </c>
      <c r="BZ84" s="123">
        <f>IFERROR(IF(A84&lt;&gt;"",(BM84+BL84)*'life table -مفروضات و نرخ ها'!$Q$11,0),0)</f>
        <v>0</v>
      </c>
      <c r="CA84" s="123">
        <f>IF(A84&lt;&gt;"",AZ84+BC84+BF84+BJ84+BK84+BL84+BM84+BN84+BO84+BP84+BS84+BT84+BU84+BV84+BW84+BX84+BY84+BZ84+'ورود اطلاعات'!$D$22*(محاسبات!T84*'life table -مفروضات و نرخ ها'!$Y$3+محاسبات!W84*'life table -مفروضات و نرخ ها'!$Z$3+محاسبات!Z84*'life table -مفروضات و نرخ ها'!$AA$3),0)</f>
        <v>0</v>
      </c>
      <c r="CB84" s="123">
        <f>IF(A84&lt;&gt;"",BA84+BD84+BG84+BQ84+'ورود اطلاعات'!$F$17*(محاسبات!U84*'life table -مفروضات و نرخ ها'!$Y$3+محاسبات!X84*'life table -مفروضات و نرخ ها'!$Z$3+محاسبات!AA84*'life table -مفروضات و نرخ ها'!$AA$3),0)</f>
        <v>0</v>
      </c>
      <c r="CC84" s="123" t="str">
        <f>IF(A84&lt;&gt;"",BB84+BE84+BH84+BR84+'ورود اطلاعات'!$H$17*(محاسبات!V84*'life table -مفروضات و نرخ ها'!$Y$3+محاسبات!Y84*'life table -مفروضات و نرخ ها'!$Z$3+محاسبات!AB84*'life table -مفروضات و نرخ ها'!$AA$3),"")</f>
        <v/>
      </c>
      <c r="CD84" s="123" t="str">
        <f>IF(B84&lt;&gt;"",'life table -مفروضات و نرخ ها'!$Q$8*(N84+P84+O84+AQ84+AR84+AS84+AT84+AW84+AX84+AY84+AZ84+BA84+BL84+BN84+BO84+BB84+BC84+BD84+BE84+BF84+BG84+BH84+BP84+BQ84+BR84+BJ84+BK84+BM84+BS84+BT84+BU84+BV84+BW84+BX84+BY84+BZ84+AU84),"")</f>
        <v/>
      </c>
      <c r="CE84" s="123" t="str">
        <f>IF(B84&lt;&gt;"",'life table -مفروضات و نرخ ها'!$Q$9*(N84+P84+O84+AQ84+AR84+AS84+AT84+AW84+AX84+AY84+AZ84+BA84+BL84+BN84+BO84+BB84+BC84+BD84+BE84+BF84+BG84+BH84+BP84+BQ84+BR84+BJ84+BK84+BM84+BS84+BT84+BU84+BV84+BW84+BX84+BY84+BZ84+AU84),"")</f>
        <v/>
      </c>
      <c r="CF84" s="123" t="str">
        <f>IF(A84&lt;&gt;"",(CF83*(1+L84)+(I84/'life table -مفروضات و نرخ ها'!$M$5)*L84*((1+L84)^(1/'life table -مفروضات و نرخ ها'!$M$5))/(((1+L84)^(1/'life table -مفروضات و نرخ ها'!$M$5))-1)),"")</f>
        <v/>
      </c>
      <c r="CG84" s="123" t="str">
        <f t="shared" si="39"/>
        <v/>
      </c>
      <c r="CH84" s="123" t="str">
        <f t="shared" si="37"/>
        <v/>
      </c>
      <c r="CI84" s="123" t="str">
        <f t="shared" si="38"/>
        <v/>
      </c>
      <c r="CJ84" s="123" t="str">
        <f t="shared" si="30"/>
        <v/>
      </c>
      <c r="CK84" s="121">
        <f>'ورود اطلاعات'!$D$19*محاسبات!G83</f>
        <v>0</v>
      </c>
      <c r="CL84" s="126">
        <f t="shared" si="31"/>
        <v>0</v>
      </c>
      <c r="CM84" s="123" t="str">
        <f>IF(A84&lt;&gt;"",(CM83*(1+$CO$1)+(I84/'life table -مفروضات و نرخ ها'!$M$5)*$CO$1*((1+$CO$1)^(1/'life table -مفروضات و نرخ ها'!$M$5))/(((1+$CO$1)^(1/'life table -مفروضات و نرخ ها'!$M$5))-1)),"")</f>
        <v/>
      </c>
      <c r="CN84" s="123" t="str">
        <f t="shared" si="35"/>
        <v/>
      </c>
    </row>
    <row r="85" spans="1:92" ht="19.5" x14ac:dyDescent="0.25">
      <c r="B85" s="122" t="str">
        <f>IFERROR(IF(A84+$B$4&gt;81,"",IF($B$4+'life table -مفروضات و نرخ ها'!A84&lt;$B$4+'life table -مفروضات و نرخ ها'!$I$5,$B$4+'life table -مفروضات و نرخ ها'!A84,"")),"")</f>
        <v/>
      </c>
      <c r="H85" s="123"/>
      <c r="L85" s="124" t="str">
        <f t="shared" si="25"/>
        <v/>
      </c>
      <c r="M85" s="124">
        <f t="shared" si="32"/>
        <v>0.28649999999999998</v>
      </c>
      <c r="N85" s="123">
        <f>IF(B85&lt;&gt;"",S85*(VLOOKUP('life table -مفروضات و نرخ ها'!$O$3+A84,'life table -مفروضات و نرخ ها'!$A$3:$D$103,4)*(1/(1+L85)^0.5)),0)</f>
        <v>0</v>
      </c>
      <c r="O85" s="123">
        <f>IFERROR(IF(C85&lt;&gt;"",R85*(VLOOKUP('life table -مفروضات و نرخ ها'!$S$3+A84,'life table -مفروضات و نرخ ها'!$A$3:$D$103,4)*(1/(1+L85)^0.5)),0),"")</f>
        <v>0</v>
      </c>
      <c r="P85" s="123">
        <f>IFERROR(IF(D85&lt;&gt;"",Q85*(VLOOKUP('life table -مفروضات و نرخ ها'!$S$4+A84,'life table -مفروضات و نرخ ها'!$A$3:$D$103,4)*(1/(1+L85)^0.5)),0),"")</f>
        <v>0</v>
      </c>
      <c r="Q85" s="123">
        <f>IF(D85&lt;&gt;"",IF((Q84*(1+'life table -مفروضات و نرخ ها'!$M$4))&gt;='life table -مفروضات و نرخ ها'!$I$10,'life table -مفروضات و نرخ ها'!$I$10,(Q84*(1+'life table -مفروضات و نرخ ها'!$M$4))),0)</f>
        <v>0</v>
      </c>
      <c r="R85" s="123">
        <f>IF(C85&lt;&gt;"",IF((R84*(1+'life table -مفروضات و نرخ ها'!$M$4))&gt;='life table -مفروضات و نرخ ها'!$I$10,'life table -مفروضات و نرخ ها'!$I$10,(R84*(1+'life table -مفروضات و نرخ ها'!$M$4))),0)</f>
        <v>0</v>
      </c>
      <c r="S85" s="123">
        <f>IF(A85&lt;&gt;"",IF((S84*(1+'life table -مفروضات و نرخ ها'!$M$4))&gt;='life table -مفروضات و نرخ ها'!$I$10,'life table -مفروضات و نرخ ها'!$I$10,(S84*(1+'life table -مفروضات و نرخ ها'!$M$4))),0)</f>
        <v>0</v>
      </c>
      <c r="T85" s="123">
        <f>IF(A85&lt;&gt;"",IF(S85*'ورود اطلاعات'!$D$7&lt;='life table -مفروضات و نرخ ها'!$M$10,S85*'ورود اطلاعات'!$D$7,'life table -مفروضات و نرخ ها'!$M$10),0)</f>
        <v>0</v>
      </c>
      <c r="U85" s="123">
        <f>IF(A85&lt;&gt;"",IF(R85*'ورود اطلاعات'!$F$7&lt;='life table -مفروضات و نرخ ها'!$M$10,R85*'ورود اطلاعات'!$F$7,'life table -مفروضات و نرخ ها'!$M$10),0)</f>
        <v>0</v>
      </c>
      <c r="V85" s="123">
        <f>IF(A85&lt;&gt;"",IF(Q85*'ورود اطلاعات'!$H$7&lt;='life table -مفروضات و نرخ ها'!$M$10,Q85*'ورود اطلاعات'!$H$7,'life table -مفروضات و نرخ ها'!$M$10),0)</f>
        <v>0</v>
      </c>
      <c r="W85" s="123" t="str">
        <f>IF(A85&lt;&gt;"",IF(W84*(1+'life table -مفروضات و نرخ ها'!$M$4)&lt;'life table -مفروضات و نرخ ها'!$I$11,W84*(1+'life table -مفروضات و نرخ ها'!$M$4),'life table -مفروضات و نرخ ها'!$I$11),"")</f>
        <v/>
      </c>
      <c r="X85" s="123">
        <f>IF(C85&lt;&gt;"",IF(X84*(1+'life table -مفروضات و نرخ ها'!$M$4)&lt;'life table -مفروضات و نرخ ها'!$I$11,X84*(1+'life table -مفروضات و نرخ ها'!$M$4),'life table -مفروضات و نرخ ها'!$I$11),0)</f>
        <v>0</v>
      </c>
      <c r="Y85" s="123">
        <f>IF(D85&lt;&gt;"",IF(Y84*(1+'life table -مفروضات و نرخ ها'!$M$4)&lt;'life table -مفروضات و نرخ ها'!$I$11,Y84*(1+'life table -مفروضات و نرخ ها'!$M$4),'life table -مفروضات و نرخ ها'!$I$11),0)</f>
        <v>0</v>
      </c>
      <c r="Z85" s="123">
        <f>IF(A85&lt;&gt;"",IF(Z84*(1+'life table -مفروضات و نرخ ها'!$M$4)&lt;'life table -مفروضات و نرخ ها'!$M$11,Z84*(1+'life table -مفروضات و نرخ ها'!$M$4),'life table -مفروضات و نرخ ها'!$M$11),0)</f>
        <v>0</v>
      </c>
      <c r="AA85" s="123">
        <f>IF(C85&lt;&gt;"",IF(AA84*(1+'life table -مفروضات و نرخ ها'!$M$4)&lt;'life table -مفروضات و نرخ ها'!$M$11,AA84*(1+'life table -مفروضات و نرخ ها'!$M$4),'life table -مفروضات و نرخ ها'!$M$11),0)</f>
        <v>0</v>
      </c>
      <c r="AB85" s="123">
        <f>IF(D85&lt;&gt;"",IF(AB84*(1+'life table -مفروضات و نرخ ها'!$M$4)&lt;'life table -مفروضات و نرخ ها'!$M$11,AB84*(1+'life table -مفروضات و نرخ ها'!$M$4),'life table -مفروضات و نرخ ها'!$M$11),0)</f>
        <v>0</v>
      </c>
      <c r="AC85" s="123">
        <f>IF(B85&gt;60,0,IF('ورود اطلاعات'!$D$14="ندارد",0,MIN(S85*'ورود اطلاعات'!$D$14,'life table -مفروضات و نرخ ها'!$O$10)))</f>
        <v>0</v>
      </c>
      <c r="AD85" s="123">
        <f>IF(C85&gt;60,0,IF('ورود اطلاعات'!$F$14="ندارد",0,MIN(R85*'ورود اطلاعات'!$F$14,'life table -مفروضات و نرخ ها'!$O$10)))</f>
        <v>0</v>
      </c>
      <c r="AE85" s="123">
        <f>IF(D85&gt;60,0,IF('ورود اطلاعات'!$H$14="ندارد",0,MIN(Q85*'ورود اطلاعات'!$H$14,'life table -مفروضات و نرخ ها'!$O$10)))</f>
        <v>0</v>
      </c>
      <c r="AF85" s="123">
        <f>IFERROR(IF(A85&lt;&gt;"",IF(AND('ورود اطلاعات'!$D$21="بیمه گذار",18&lt;=E85,E85&lt;=60),(AF84*AN84-AK84),IF(AND('ورود اطلاعات'!$D$21="بیمه شده اصلی",18&lt;=B85,B85&lt;=60),(AF84*AN84-AK84),0)),0),0)</f>
        <v>0</v>
      </c>
      <c r="AG85" s="123">
        <f t="shared" si="33"/>
        <v>0</v>
      </c>
      <c r="AH85" s="123">
        <f>IF(A85&lt;&gt;"",IF(AND('ورود اطلاعات'!$D$21="بیمه گذار",18&lt;=E85,E85&lt;=60),(AH84*AN84-AJ84),IF(AND('ورود اطلاعات'!$D$21="بیمه شده اصلی",18&lt;=B85,B85&lt;=60),(AH84*AN84-AJ84),0)),0)</f>
        <v>0</v>
      </c>
      <c r="AI85" s="123">
        <f t="shared" si="34"/>
        <v>0</v>
      </c>
      <c r="AJ85" s="123">
        <f>IFERROR(IF(A85&lt;&gt;"",IF('life table -مفروضات و نرخ ها'!$O$6="دارد",IF('life table -مفروضات و نرخ ها'!$O$11=0,IF(AND('life table -مفروضات و نرخ ها'!$K$5="خیر",'ورود اطلاعات'!$D$21="بیمه گذار"),(G86+AZ86+BA86+BB86+BC86+BD86+BE86+BF86+BG86+BH86+BI86+BP86+BQ86+BR86),IF(AND('life table -مفروضات و نرخ ها'!$K$5="خیر",'ورود اطلاعات'!$D$21="بیمه شده اصلی"),(G86+CB86+CC86),0)),0),0),0),0)</f>
        <v>0</v>
      </c>
      <c r="AK85" s="123">
        <f>IF(A85&lt;&gt;"",IF('life table -مفروضات و نرخ ها'!$O$6="دارد",IF('ورود اطلاعات'!$B$9=1,IF('ورود اطلاعات'!$B$11="خیر",G86,0),0),0),0)</f>
        <v>0</v>
      </c>
      <c r="AL85" s="123">
        <f>IF(A85&lt;&gt;"",IF('life table -مفروضات و نرخ ها'!$O$6="دارد",IF('life table -مفروضات و نرخ ها'!$O$11=1,IF('life table -مفروضات و نرخ ها'!$K$5="بلی",G86,0),0),0),0)</f>
        <v>0</v>
      </c>
      <c r="AM85" s="123" t="str">
        <f>IFERROR(IF(A85&lt;&gt;"",IF('life table -مفروضات و نرخ ها'!$O$6="دارد",IF('life table -مفروضات و نرخ ها'!$O$11=0,IF('life table -مفروضات و نرخ ها'!$K$5="بلی",(G86+CB86+CC86),0),0),0),""),0)</f>
        <v/>
      </c>
      <c r="AN85" s="124" t="str">
        <f t="shared" si="27"/>
        <v/>
      </c>
      <c r="AO85" s="124" t="str">
        <f t="shared" si="28"/>
        <v/>
      </c>
      <c r="AP85" s="124" t="str">
        <f>IF(A85&lt;&gt;"",PRODUCT($AO$4:AO85),"")</f>
        <v/>
      </c>
      <c r="AQ85" s="123">
        <f>کارمزد!N85</f>
        <v>0</v>
      </c>
      <c r="AR85" s="123">
        <f>IF(A85&lt;6,('life table -مفروضات و نرخ ها'!$Q$4/5)*$S$4,0)</f>
        <v>1000000</v>
      </c>
      <c r="AS85" s="123" t="str">
        <f>IFERROR(IF(A85&lt;&gt;"",'life table -مفروضات و نرخ ها'!$Q$6*H85,""),"")</f>
        <v/>
      </c>
      <c r="AT85" s="123" t="str">
        <f>IF(A85&lt;&gt;"",'life table -مفروضات و نرخ ها'!$Q$7*H85,"")</f>
        <v/>
      </c>
      <c r="AU85" s="123">
        <f t="shared" si="29"/>
        <v>0</v>
      </c>
      <c r="AV85" s="125">
        <f>IF(A85&lt;&gt;"",(('life table -مفروضات و نرخ ها'!$M$5*(((AN85)^(1/'life table -مفروضات و نرخ ها'!$M$5))-1))/((1-AO85)*((AN85)^(1/'life table -مفروضات و نرخ ها'!$M$5)))-1),0)</f>
        <v>0</v>
      </c>
      <c r="AW85" s="123" t="str">
        <f>IF(A85&lt;&gt;"",N85*'life table -مفروضات و نرخ ها'!$O$4,"")</f>
        <v/>
      </c>
      <c r="AX85" s="123" t="str">
        <f>IF(A85&lt;&gt;"",O85*'life table -مفروضات و نرخ ها'!$U$3,"")</f>
        <v/>
      </c>
      <c r="AY85" s="123" t="str">
        <f>IF(A85&lt;&gt;"",P85*'life table -مفروضات و نرخ ها'!$U$4,"")</f>
        <v/>
      </c>
      <c r="AZ85" s="123" t="str">
        <f>IFERROR(IF(A85&lt;&gt;"",IF('life table -مفروضات و نرخ ها'!$O$8=1,('life table -مفروضات و نرخ ها'!$Y$3*T85),IF('life table -مفروضات و نرخ ها'!$O$8=2,('life table -مفروضات و نرخ ها'!$Y$4*T85),IF('life table -مفروضات و نرخ ها'!$O$8=3,('life table -مفروضات و نرخ ها'!$Y$5*T85),IF('life table -مفروضات و نرخ ها'!$O$8=4,('life table -مفروضات و نرخ ها'!$Y$6*T85),('life table -مفروضات و نرخ ها'!$Y$7*T85))))),""),"")</f>
        <v/>
      </c>
      <c r="BA85" s="123" t="str">
        <f>IFERROR(IF(A85&lt;&gt;"",IF('life table -مفروضات و نرخ ها'!$S$10=1,('life table -مفروضات و نرخ ها'!$Y$3*U85),IF('life table -مفروضات و نرخ ها'!$S$10=2,('life table -مفروضات و نرخ ها'!$Y$4*U85),IF('life table -مفروضات و نرخ ها'!$S$10=3,('life table -مفروضات و نرخ ها'!$Y$5*U85),IF('life table -مفروضات و نرخ ها'!$S$10=4,('life table -مفروضات و نرخ ها'!$Y$6*U85),('life table -مفروضات و نرخ ها'!$Y$7*U85))))),""),"")</f>
        <v/>
      </c>
      <c r="BB85" s="123" t="str">
        <f>IFERROR(IF(A85&lt;&gt;"",IF('life table -مفروضات و نرخ ها'!$S$11=1,('life table -مفروضات و نرخ ها'!$Y$3*V85),IF('life table -مفروضات و نرخ ها'!$S$11=2,('life table -مفروضات و نرخ ها'!$Y$4*V85),IF('life table -مفروضات و نرخ ها'!$S$11=3,('life table -مفروضات و نرخ ها'!$Y$5*V85),IF('life table -مفروضات و نرخ ها'!$S$11=4,('life table -مفروضات و نرخ ها'!$Y$6*V85),('life table -مفروضات و نرخ ها'!$Y$7*V85))))),""),"")</f>
        <v/>
      </c>
      <c r="BC85" s="123" t="str">
        <f>IFERROR(IF(A85&lt;&gt;"",IF('life table -مفروضات و نرخ ها'!$O$8=1,('life table -مفروضات و نرخ ها'!$Z$3*W85),IF('life table -مفروضات و نرخ ها'!$O$8=2,('life table -مفروضات و نرخ ها'!$Z$4*W85),IF('life table -مفروضات و نرخ ها'!$O$8=3,('life table -مفروضات و نرخ ها'!$Z$5*W85),IF('life table -مفروضات و نرخ ها'!$O$8=4,('life table -مفروضات و نرخ ها'!$Z$6*W85),('life table -مفروضات و نرخ ها'!$Z$7*W85))))),""),"")</f>
        <v/>
      </c>
      <c r="BD85" s="123" t="str">
        <f>IFERROR(IF(A85&lt;&gt;"",IF('life table -مفروضات و نرخ ها'!$S$10=1,('life table -مفروضات و نرخ ها'!$Z$3*X85),IF('life table -مفروضات و نرخ ها'!$S$10=2,('life table -مفروضات و نرخ ها'!$Z$4*X85),IF('life table -مفروضات و نرخ ها'!$S$10=3,('life table -مفروضات و نرخ ها'!$Z$5*X85),IF('life table -مفروضات و نرخ ها'!$S$10=4,('life table -مفروضات و نرخ ها'!$Z$6*X85),('life table -مفروضات و نرخ ها'!$Z$7*X85))))),""),"")</f>
        <v/>
      </c>
      <c r="BE85" s="123" t="str">
        <f>IFERROR(IF(A85&lt;&gt;"",IF('life table -مفروضات و نرخ ها'!$S$11=1,('life table -مفروضات و نرخ ها'!$Z$3*Y85),IF('life table -مفروضات و نرخ ها'!$S$11=2,('life table -مفروضات و نرخ ها'!$Z$4*Y85),IF('life table -مفروضات و نرخ ها'!$S$11=3,('life table -مفروضات و نرخ ها'!$Z$5*Y85),IF('life table -مفروضات و نرخ ها'!$S$11=4,('life table -مفروضات و نرخ ها'!$Z$6*Y85),('life table -مفروضات و نرخ ها'!$Z$7*Y85))))),""),"")</f>
        <v/>
      </c>
      <c r="BF85" s="123" t="str">
        <f>IFERROR(IF(A85&lt;&gt;"",IF('life table -مفروضات و نرخ ها'!$O$8=1,('life table -مفروضات و نرخ ها'!$AA$3*Z85),IF('life table -مفروضات و نرخ ها'!$O$8=2,('life table -مفروضات و نرخ ها'!$AA$4*Z85),IF('life table -مفروضات و نرخ ها'!$O$8=3,('life table -مفروضات و نرخ ها'!$AA$5*Z85),IF('life table -مفروضات و نرخ ها'!$O$8=4,('life table -مفروضات و نرخ ها'!$AA$6*Z85),('life table -مفروضات و نرخ ها'!$AA$7*Z85))))),""),"")</f>
        <v/>
      </c>
      <c r="BG85" s="123" t="str">
        <f>IFERROR(IF(A85&lt;&gt;"",IF('life table -مفروضات و نرخ ها'!$S$10=1,('life table -مفروضات و نرخ ها'!$AA$3*AA85),IF('life table -مفروضات و نرخ ها'!$S$10=2,('life table -مفروضات و نرخ ها'!$AA$4*AA85),IF('life table -مفروضات و نرخ ها'!$S$10=3,('life table -مفروضات و نرخ ها'!$AA$5*AA85),IF('life table -مفروضات و نرخ ها'!$S$10=4,('life table -مفروضات و نرخ ها'!$AA$6*AA85),('life table -مفروضات و نرخ ها'!$AA$7*AA85))))),""),"")</f>
        <v/>
      </c>
      <c r="BH85" s="123" t="str">
        <f>IFERROR(IF(B85&lt;&gt;"",IF('life table -مفروضات و نرخ ها'!$S$11=1,('life table -مفروضات و نرخ ها'!$AA$3*AB85),IF('life table -مفروضات و نرخ ها'!$S$11=2,('life table -مفروضات و نرخ ها'!$AA$4*AB85),IF('life table -مفروضات و نرخ ها'!$S$11=3,('life table -مفروضات و نرخ ها'!$AA$5*AB85),IF('life table -مفروضات و نرخ ها'!$S$11=4,('life table -مفروضات و نرخ ها'!$AA$6*AB85),('life table -مفروضات و نرخ ها'!$AA$7*AB85))))),""),"")</f>
        <v/>
      </c>
      <c r="BI85" s="123" t="str">
        <f>IF(A85&lt;&gt;"",(T85*'life table -مفروضات و نرخ ها'!$Y$3+W85*'life table -مفروضات و نرخ ها'!$Z$3+Z85*'life table -مفروضات و نرخ ها'!$AA$3)*'ورود اطلاعات'!$D$22+(U85*'life table -مفروضات و نرخ ها'!$Y$3+X85*'life table -مفروضات و نرخ ها'!$Z$3+AA85*'life table -مفروضات و نرخ ها'!$AA$3)*'ورود اطلاعات'!$F$17+(V85*'life table -مفروضات و نرخ ها'!$Y$3+Y85*'life table -مفروضات و نرخ ها'!$Z$3+AB85*'life table -مفروضات و نرخ ها'!$AA$3)*('ورود اطلاعات'!$H$17),"")</f>
        <v/>
      </c>
      <c r="BJ85" s="123">
        <f>IFERROR(IF($B$4+A85='ورود اطلاعات'!$B$8+محاسبات!$B$4,0,IF('ورود اطلاعات'!$B$11="بلی",IF(AND(B85&lt;18,B85&gt;60),0,IF(AND('ورود اطلاعات'!$D$20="دارد",'ورود اطلاعات'!$B$9=0),(G85+AZ85+BA85+BB85+BC85+BD85+BE85+BF85+BG85+BH85+BP85+BQ85+BR85+BI85)/K85)*VLOOKUP(B85,'life table -مفروضات و نرخ ها'!AF:AG,2,0))*(1+'ورود اطلاعات'!$D$22+'ورود اطلاعات'!$D$5),0)),0)</f>
        <v>0</v>
      </c>
      <c r="BK85" s="123">
        <f>IFERROR(IF($B$4+A85='ورود اطلاعات'!$B$8+محاسبات!$B$4,0,IF('ورود اطلاعات'!$B$11="بلی",IF(AND(B85&lt;18,B85&gt;60),0,IF(AND('ورود اطلاعات'!$D$20="دارد",'ورود اطلاعات'!$B$9=1),(G85)/K85)*VLOOKUP(B85,'life table -مفروضات و نرخ ها'!AF:AG,2,0))*(1+'ورود اطلاعات'!$D$22+'ورود اطلاعات'!$D$5),0)),0)</f>
        <v>0</v>
      </c>
      <c r="BL85" s="123">
        <f>IFERROR(IF($E$4+A85='ورود اطلاعات'!$B$8+محاسبات!$E$4,0,IF('ورود اطلاعات'!$B$9=0,IF('ورود اطلاعات'!$B$11="خیر",IF('ورود اطلاعات'!$D$20="دارد",IF('ورود اطلاعات'!$D$21="بیمه گذار",IF(AND(E85&lt;18,E85&gt;60),0,(((G85+AZ85+BA85+BB85+BC85+BD85+BE85+BF85+BG85+BH85+BP85+BQ85+BR85+BI85)/K85)*VLOOKUP(E85,'life table -مفروضات و نرخ ها'!AF:AG,2,0)*(1+'ورود اطلاعات'!$D$24+'ورود اطلاعات'!$D$23))),0),0),0),0)),0)</f>
        <v>0</v>
      </c>
      <c r="BM85" s="123">
        <f>IFERROR(IF($B$4+A85='ورود اطلاعات'!$B$8+$B$4,0,IF('ورود اطلاعات'!$B$9=0,IF('ورود اطلاعات'!$B$11="خیر",IF('ورود اطلاعات'!$D$20="دارد",IF('ورود اطلاعات'!$D$21="بیمه شده اصلی",IF(AND(B85&lt;18,B85&gt;60),0,(((G85+AZ85+BA85+BB85+BC85+BD85+BE85+BF85+BG85+BH85+BP85+BQ85+BR85+BI85)/K85)*VLOOKUP(B85,'life table -مفروضات و نرخ ها'!AF:AG,2,0)*(1+'ورود اطلاعات'!$D$22+'ورود اطلاعات'!$D$5))),0),0),0),0)),0)</f>
        <v>0</v>
      </c>
      <c r="BN85" s="123" t="b">
        <f>IFERROR(IF($E$4+A85='ورود اطلاعات'!$B$8+$E$4,0,IF('ورود اطلاعات'!$B$9=1,IF('ورود اطلاعات'!$B$11="خیر",IF('ورود اطلاعات'!$D$20="دارد",IF('ورود اطلاعات'!$D$21="بیمه گذار",IF(AND(E85&lt;18,E85&gt;60),0,((G85/K85)*VLOOKUP(E85,'life table -مفروضات و نرخ ها'!AF:AG,2,0)*(1+'ورود اطلاعات'!$D$24+'ورود اطلاعات'!$D$23))),0),0),0))),0)</f>
        <v>0</v>
      </c>
      <c r="BO85" s="123">
        <f>IFERROR(IF($B$4+A85='ورود اطلاعات'!$B$8+$B$4,0,IF('ورود اطلاعات'!$B$9=1,IF('ورود اطلاعات'!$B$11="خیر",IF('ورود اطلاعات'!$D$20="دارد",IF('ورود اطلاعات'!$D$21="بیمه شده اصلی",IF(AND(B85&lt;18,B85&gt;60),0,((G85/K85)*VLOOKUP(B85,'life table -مفروضات و نرخ ها'!AF:AG,2,0)*(1+'ورود اطلاعات'!$D$22+'ورود اطلاعات'!$D$5))),0),0),0),0)),0)</f>
        <v>0</v>
      </c>
      <c r="BP85" s="123">
        <f>IFERROR(IF('ورود اطلاعات'!$D$16=5,(VLOOKUP(محاسبات!B85,'life table -مفروضات و نرخ ها'!AC:AD,2,0)*محاسبات!AC85)/1000000,(VLOOKUP(محاسبات!B85,'life table -مفروضات و نرخ ها'!AC:AE,3,0)*محاسبات!AC85)/1000000)*(1+'ورود اطلاعات'!$D$5),0)</f>
        <v>0</v>
      </c>
      <c r="BQ85" s="123">
        <f>IFERROR(IF('ورود اطلاعات'!$F$16=5,(VLOOKUP(C85,'life table -مفروضات و نرخ ها'!AC:AD,2,0)*AD85)/1000000,(VLOOKUP(C85,'life table -مفروضات و نرخ ها'!AC:AE,3,0)*محاسبات!AD85)/1000000)*(1+'ورود اطلاعات'!$F$5),0)</f>
        <v>0</v>
      </c>
      <c r="BR85" s="123">
        <f>IFERROR(IF('ورود اطلاعات'!$H$16=5,(VLOOKUP(D85,'life table -مفروضات و نرخ ها'!AC:AD,2,0)*AE85)/1000000,(VLOOKUP(D85,'life table -مفروضات و نرخ ها'!AC:AE,3,0)*AE85)/1000000)*(1+'ورود اطلاعات'!$H$5),0)</f>
        <v>0</v>
      </c>
      <c r="BS85" s="123" t="b">
        <f>IF(A85&lt;&gt;"",IF('ورود اطلاعات'!$B$9=1,IF('ورود اطلاعات'!$B$11="بلی",IF(AND(18&lt;=B85,B85&lt;=60),AG85*(VLOOKUP('life table -مفروضات و نرخ ها'!$O$3+A84,'life table -مفروضات و نرخ ها'!$A$3:$D$103,4,0))*(1+'ورود اطلاعات'!$D$5),0),0),0))</f>
        <v>0</v>
      </c>
      <c r="BT85" s="123" t="b">
        <f>IFERROR(IF(A85&lt;&gt;"",IF('ورود اطلاعات'!$B$9=1,IF('ورود اطلاعات'!$B$11="خیر",IF('ورود اطلاعات'!$D$21="بیمه شده اصلی",(محاسبات!AF85*VLOOKUP(محاسبات!B85,'life table -مفروضات و نرخ ها'!A:D,4,0)*(1+'ورود اطلاعات'!$D$5)),IF('ورود اطلاعات'!$D$21="بیمه گذار",(محاسبات!AF85*VLOOKUP(محاسبات!E85,'life table -مفروضات و نرخ ها'!A:D,4,0)*(1+'ورود اطلاعات'!$D$23)),0))))),0)</f>
        <v>0</v>
      </c>
      <c r="BU85" s="123" t="b">
        <f>IFERROR(IF(A85&lt;&gt;"",IF('ورود اطلاعات'!$B$9=0,IF('ورود اطلاعات'!$B$11="خیر",IF('ورود اطلاعات'!$D$21="بیمه شده اصلی",(محاسبات!AH85*VLOOKUP(محاسبات!B85,'life table -مفروضات و نرخ ها'!A:D,4,0)*(1+'ورود اطلاعات'!$D$5)),IF('ورود اطلاعات'!$D$21="بیمه گذار",(محاسبات!AH85*VLOOKUP(محاسبات!E85,'life table -مفروضات و نرخ ها'!A:D,4,0)*(1+'ورود اطلاعات'!$D$23)),0))))),0)</f>
        <v>0</v>
      </c>
      <c r="BV85" s="123" t="b">
        <f>IF(A85&lt;&gt;"",IF('ورود اطلاعات'!$B$9=0,IF('ورود اطلاعات'!$B$11="بلی",IF(AND(18&lt;=B85,B85&lt;=60),AI85*(VLOOKUP('life table -مفروضات و نرخ ها'!$O$3+A84,'life table -مفروضات و نرخ ها'!$A$3:$D$103,4,0))*(1+'ورود اطلاعات'!$D$5),0),0),0))</f>
        <v>0</v>
      </c>
      <c r="BW85" s="123" t="str">
        <f>IFERROR(IF(A85&lt;&gt;"",'life table -مفروضات و نرخ ها'!$Q$11*BK85,""),0)</f>
        <v/>
      </c>
      <c r="BX85" s="123" t="str">
        <f>IFERROR(IF(A85&lt;&gt;"",'life table -مفروضات و نرخ ها'!$Q$11*(BO85+BN85),""),0)</f>
        <v/>
      </c>
      <c r="BY85" s="123">
        <f>IFERROR(IF(A85&lt;&gt;"",BJ85*'life table -مفروضات و نرخ ها'!$Q$11,0),"")</f>
        <v>0</v>
      </c>
      <c r="BZ85" s="123">
        <f>IFERROR(IF(A85&lt;&gt;"",(BM85+BL85)*'life table -مفروضات و نرخ ها'!$Q$11,0),0)</f>
        <v>0</v>
      </c>
      <c r="CA85" s="123">
        <f>IF(A85&lt;&gt;"",AZ85+BC85+BF85+BJ85+BK85+BL85+BM85+BN85+BO85+BP85+BS85+BT85+BU85+BV85+BW85+BX85+BY85+BZ85+'ورود اطلاعات'!$D$22*(محاسبات!T85*'life table -مفروضات و نرخ ها'!$Y$3+محاسبات!W85*'life table -مفروضات و نرخ ها'!$Z$3+محاسبات!Z85*'life table -مفروضات و نرخ ها'!$AA$3),0)</f>
        <v>0</v>
      </c>
      <c r="CB85" s="123">
        <f>IF(A85&lt;&gt;"",BA85+BD85+BG85+BQ85+'ورود اطلاعات'!$F$17*(محاسبات!U85*'life table -مفروضات و نرخ ها'!$Y$3+محاسبات!X85*'life table -مفروضات و نرخ ها'!$Z$3+محاسبات!AA85*'life table -مفروضات و نرخ ها'!$AA$3),0)</f>
        <v>0</v>
      </c>
      <c r="CC85" s="123" t="str">
        <f>IF(A85&lt;&gt;"",BB85+BE85+BH85+BR85+'ورود اطلاعات'!$H$17*(محاسبات!V85*'life table -مفروضات و نرخ ها'!$Y$3+محاسبات!Y85*'life table -مفروضات و نرخ ها'!$Z$3+محاسبات!AB85*'life table -مفروضات و نرخ ها'!$AA$3),"")</f>
        <v/>
      </c>
      <c r="CD85" s="123" t="str">
        <f>IF(B85&lt;&gt;"",'life table -مفروضات و نرخ ها'!$Q$8*(N85+P85+O85+AQ85+AR85+AS85+AT85+AW85+AX85+AY85+AZ85+BA85+BL85+BN85+BO85+BB85+BC85+BD85+BE85+BF85+BG85+BH85+BP85+BQ85+BR85+BJ85+BK85+BM85+BS85+BT85+BU85+BV85+BW85+BX85+BY85+BZ85+AU85),"")</f>
        <v/>
      </c>
      <c r="CE85" s="123" t="str">
        <f>IF(B85&lt;&gt;"",'life table -مفروضات و نرخ ها'!$Q$9*(N85+P85+O85+AQ85+AR85+AS85+AT85+AW85+AX85+AY85+AZ85+BA85+BL85+BN85+BO85+BB85+BC85+BD85+BE85+BF85+BG85+BH85+BP85+BQ85+BR85+BJ85+BK85+BM85+BS85+BT85+BU85+BV85+BW85+BX85+BY85+BZ85+AU85),"")</f>
        <v/>
      </c>
      <c r="CF85" s="123" t="str">
        <f>IF(A85&lt;&gt;"",(CF84*(1+L85)+(I85/'life table -مفروضات و نرخ ها'!$M$5)*L85*((1+L85)^(1/'life table -مفروضات و نرخ ها'!$M$5))/(((1+L85)^(1/'life table -مفروضات و نرخ ها'!$M$5))-1)),"")</f>
        <v/>
      </c>
      <c r="CG85" s="123" t="str">
        <f t="shared" si="39"/>
        <v/>
      </c>
      <c r="CH85" s="123" t="str">
        <f t="shared" si="37"/>
        <v/>
      </c>
      <c r="CI85" s="123" t="str">
        <f t="shared" si="38"/>
        <v/>
      </c>
      <c r="CJ85" s="123" t="str">
        <f t="shared" si="30"/>
        <v/>
      </c>
      <c r="CK85" s="121">
        <f>'ورود اطلاعات'!$D$19*محاسبات!G84</f>
        <v>0</v>
      </c>
      <c r="CL85" s="126">
        <f t="shared" si="31"/>
        <v>0</v>
      </c>
      <c r="CM85" s="123" t="str">
        <f>IF(A85&lt;&gt;"",(CM84*(1+$CO$1)+(I85/'life table -مفروضات و نرخ ها'!$M$5)*$CO$1*((1+$CO$1)^(1/'life table -مفروضات و نرخ ها'!$M$5))/(((1+$CO$1)^(1/'life table -مفروضات و نرخ ها'!$M$5))-1)),"")</f>
        <v/>
      </c>
      <c r="CN85" s="123" t="str">
        <f t="shared" si="35"/>
        <v/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E1"/>
    <mergeCell ref="F1:P1"/>
    <mergeCell ref="CD1:CE1"/>
    <mergeCell ref="Q1:AP1"/>
    <mergeCell ref="CF1:CJ1"/>
    <mergeCell ref="AQ1:AY1"/>
    <mergeCell ref="AZ1:C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P89"/>
  <sheetViews>
    <sheetView rightToLeft="1" tabSelected="1" zoomScaleNormal="100" workbookViewId="0">
      <selection activeCell="E16" sqref="E16"/>
    </sheetView>
  </sheetViews>
  <sheetFormatPr defaultRowHeight="15" x14ac:dyDescent="0.25"/>
  <cols>
    <col min="1" max="1" width="9.140625" style="4" customWidth="1"/>
    <col min="2" max="2" width="10.42578125" style="4" customWidth="1"/>
    <col min="3" max="3" width="14.85546875" style="4" bestFit="1" customWidth="1"/>
    <col min="4" max="4" width="21.28515625" style="4" customWidth="1"/>
    <col min="5" max="5" width="20.28515625" style="4" customWidth="1"/>
    <col min="6" max="6" width="13" style="4" bestFit="1" customWidth="1"/>
    <col min="7" max="7" width="19.85546875" style="4" customWidth="1"/>
    <col min="8" max="8" width="17.28515625" style="4" customWidth="1"/>
    <col min="9" max="9" width="14.7109375" style="4" customWidth="1"/>
    <col min="10" max="10" width="18" style="4" customWidth="1"/>
    <col min="11" max="11" width="14.85546875" style="4" bestFit="1" customWidth="1"/>
    <col min="12" max="12" width="16.5703125" style="4" bestFit="1" customWidth="1"/>
    <col min="13" max="13" width="16.28515625" style="4" bestFit="1" customWidth="1"/>
    <col min="14" max="15" width="16.85546875" style="4" customWidth="1"/>
    <col min="16" max="16" width="17.5703125" style="4" customWidth="1"/>
    <col min="17" max="16384" width="9.140625" style="4"/>
  </cols>
  <sheetData>
    <row r="1" spans="1:16" x14ac:dyDescent="0.25">
      <c r="A1" s="235"/>
      <c r="B1" s="236"/>
      <c r="C1" s="236"/>
      <c r="D1" s="237"/>
      <c r="E1" s="229" t="s">
        <v>234</v>
      </c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</row>
    <row r="2" spans="1:16" x14ac:dyDescent="0.25">
      <c r="A2" s="238"/>
      <c r="B2" s="239"/>
      <c r="C2" s="239"/>
      <c r="D2" s="240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</row>
    <row r="3" spans="1:16" x14ac:dyDescent="0.25">
      <c r="A3" s="238"/>
      <c r="B3" s="239"/>
      <c r="C3" s="239"/>
      <c r="D3" s="240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2"/>
    </row>
    <row r="4" spans="1:16" ht="15.75" thickBot="1" x14ac:dyDescent="0.3">
      <c r="A4" s="241"/>
      <c r="B4" s="242"/>
      <c r="C4" s="242"/>
      <c r="D4" s="24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</row>
    <row r="5" spans="1:16" ht="36.75" customHeight="1" thickBot="1" x14ac:dyDescent="0.3">
      <c r="A5" s="244" t="s">
        <v>124</v>
      </c>
      <c r="B5" s="245"/>
      <c r="C5" s="147">
        <f>'ورود اطلاعات'!B6</f>
        <v>0.1</v>
      </c>
      <c r="D5" s="140" t="s">
        <v>125</v>
      </c>
      <c r="E5" s="147">
        <f>'ورود اطلاعات'!B7</f>
        <v>0.05</v>
      </c>
      <c r="F5" s="188" t="s">
        <v>259</v>
      </c>
      <c r="G5" s="147" t="str">
        <f>IF('ورود اطلاعات'!D18='ورود اطلاعات'!L3,'ورود اطلاعات'!L3,'ورود اطلاعات'!D18&amp; " "&amp;'ورود اطلاعات'!D19&amp; "برابر")</f>
        <v>ندارد</v>
      </c>
      <c r="H5" s="141" t="s">
        <v>109</v>
      </c>
      <c r="I5" s="147" t="str">
        <f>'ورود اطلاعات'!B4</f>
        <v>ماهانه</v>
      </c>
      <c r="J5" s="246" t="s">
        <v>110</v>
      </c>
      <c r="K5" s="247"/>
      <c r="L5" s="147" t="str">
        <f>IF('ورود اطلاعات'!B9=0,"مازاد بر حق بیمه",IF('ورود اطلاعات'!B9=1,"کسر از حق بیمه",""))</f>
        <v>مازاد بر حق بیمه</v>
      </c>
      <c r="M5" s="141" t="s">
        <v>111</v>
      </c>
      <c r="N5" s="147" t="str">
        <f>'ورود اطلاعات'!D17</f>
        <v>ندارد</v>
      </c>
      <c r="O5" s="142" t="s">
        <v>112</v>
      </c>
      <c r="P5" s="147" t="str">
        <f>'ورود اطلاعات'!D20</f>
        <v>ندارد</v>
      </c>
    </row>
    <row r="6" spans="1:16" ht="32.25" thickBot="1" x14ac:dyDescent="0.3">
      <c r="A6" s="143" t="s">
        <v>58</v>
      </c>
      <c r="B6" s="144" t="s">
        <v>113</v>
      </c>
      <c r="C6" s="144" t="s">
        <v>114</v>
      </c>
      <c r="D6" s="144" t="s">
        <v>115</v>
      </c>
      <c r="E6" s="145" t="s">
        <v>116</v>
      </c>
      <c r="F6" s="143" t="s">
        <v>117</v>
      </c>
      <c r="G6" s="144" t="s">
        <v>118</v>
      </c>
      <c r="H6" s="144" t="s">
        <v>119</v>
      </c>
      <c r="I6" s="144" t="str">
        <f>IF('ورود اطلاعات'!D14='ورود اطلاعات'!V3,"سرمايه امراض بیمه شده ","سرمايه امراض بیمه شده "&amp;" "&amp;'ورود اطلاعات'!D16&amp;" "&amp;"بیماری")</f>
        <v xml:space="preserve">سرمايه امراض بیمه شده </v>
      </c>
      <c r="J6" s="144" t="s">
        <v>120</v>
      </c>
      <c r="K6" s="144" t="s">
        <v>121</v>
      </c>
      <c r="L6" s="144" t="s">
        <v>122</v>
      </c>
      <c r="M6" s="144" t="s">
        <v>123</v>
      </c>
      <c r="N6" s="144" t="s">
        <v>70</v>
      </c>
      <c r="O6" s="145" t="s">
        <v>260</v>
      </c>
      <c r="P6" s="146" t="s">
        <v>71</v>
      </c>
    </row>
    <row r="7" spans="1:16" ht="18" thickTop="1" x14ac:dyDescent="0.4">
      <c r="A7" s="127">
        <f>محاسبات!A4</f>
        <v>1</v>
      </c>
      <c r="B7" s="128">
        <f>محاسبات!B4</f>
        <v>60</v>
      </c>
      <c r="C7" s="128">
        <f>محاسبات!G4</f>
        <v>240000000</v>
      </c>
      <c r="D7" s="128">
        <f>K7</f>
        <v>240000000</v>
      </c>
      <c r="E7" s="129">
        <f>محاسبات!S4</f>
        <v>500000000</v>
      </c>
      <c r="F7" s="127">
        <f>محاسبات!T4</f>
        <v>0</v>
      </c>
      <c r="G7" s="128">
        <f>محاسبات!W4</f>
        <v>0</v>
      </c>
      <c r="H7" s="128">
        <f>محاسبات!Z4</f>
        <v>0</v>
      </c>
      <c r="I7" s="128">
        <f>محاسبات!AC4</f>
        <v>0</v>
      </c>
      <c r="J7" s="128">
        <f>IF(A7&lt;='ورود اطلاعات'!$B$8,محاسبات!CA4+محاسبات!CB4+محاسبات!CC4,0)</f>
        <v>0</v>
      </c>
      <c r="K7" s="128">
        <f>J7+محاسبات!H4</f>
        <v>240000000</v>
      </c>
      <c r="L7" s="128">
        <f>K7/'life table -مفروضات و نرخ ها'!$M$5</f>
        <v>20000000</v>
      </c>
      <c r="M7" s="128">
        <f>'ورود اطلاعات'!B10</f>
        <v>0</v>
      </c>
      <c r="N7" s="128">
        <f>محاسبات!CJ4</f>
        <v>230781572.63728625</v>
      </c>
      <c r="O7" s="128">
        <f>محاسبات!CN4</f>
        <v>244508591.30029479</v>
      </c>
      <c r="P7" s="130">
        <f>N7*95%</f>
        <v>219242494.00542194</v>
      </c>
    </row>
    <row r="8" spans="1:16" ht="17.25" x14ac:dyDescent="0.4">
      <c r="A8" s="131">
        <f>محاسبات!A5</f>
        <v>2</v>
      </c>
      <c r="B8" s="132">
        <f>محاسبات!B5</f>
        <v>61</v>
      </c>
      <c r="C8" s="132">
        <f>محاسبات!G5</f>
        <v>264000000.00000003</v>
      </c>
      <c r="D8" s="128">
        <f>D7+K8</f>
        <v>504000000</v>
      </c>
      <c r="E8" s="133">
        <f>محاسبات!S5</f>
        <v>525000000</v>
      </c>
      <c r="F8" s="131">
        <f>محاسبات!T5</f>
        <v>0</v>
      </c>
      <c r="G8" s="132">
        <f>محاسبات!W5</f>
        <v>0</v>
      </c>
      <c r="H8" s="132">
        <f>محاسبات!Z5</f>
        <v>0</v>
      </c>
      <c r="I8" s="132">
        <f>محاسبات!AC5</f>
        <v>0</v>
      </c>
      <c r="J8" s="128">
        <f>IF(A8&lt;='ورود اطلاعات'!$B$8,محاسبات!CA5+محاسبات!CB5+محاسبات!CC5,0)</f>
        <v>0</v>
      </c>
      <c r="K8" s="128">
        <f>J8+محاسبات!H5</f>
        <v>264000000.00000003</v>
      </c>
      <c r="L8" s="132">
        <f>K8/'life table -مفروضات و نرخ ها'!$M$5</f>
        <v>22000000.000000004</v>
      </c>
      <c r="M8" s="132">
        <v>0</v>
      </c>
      <c r="N8" s="132">
        <f>محاسبات!CJ5</f>
        <v>523636214.5056951</v>
      </c>
      <c r="O8" s="128">
        <f>محاسبات!CN5</f>
        <v>585712729.94936717</v>
      </c>
      <c r="P8" s="134">
        <f>N8*96%</f>
        <v>502690765.92546725</v>
      </c>
    </row>
    <row r="9" spans="1:16" ht="17.25" x14ac:dyDescent="0.4">
      <c r="A9" s="131">
        <f>محاسبات!A6</f>
        <v>3</v>
      </c>
      <c r="B9" s="132">
        <f>محاسبات!B6</f>
        <v>62</v>
      </c>
      <c r="C9" s="132">
        <f>محاسبات!G6</f>
        <v>290400000.00000006</v>
      </c>
      <c r="D9" s="128">
        <f t="shared" ref="D9:D41" si="0">D8+K9</f>
        <v>794400000</v>
      </c>
      <c r="E9" s="133">
        <f>محاسبات!S6</f>
        <v>551250000</v>
      </c>
      <c r="F9" s="131">
        <f>محاسبات!T6</f>
        <v>0</v>
      </c>
      <c r="G9" s="132">
        <f>محاسبات!W6</f>
        <v>0</v>
      </c>
      <c r="H9" s="132">
        <f>محاسبات!Z6</f>
        <v>0</v>
      </c>
      <c r="I9" s="132">
        <f>محاسبات!AC6</f>
        <v>0</v>
      </c>
      <c r="J9" s="128">
        <f>IF(A9&lt;='ورود اطلاعات'!$B$8,محاسبات!CA6+محاسبات!CB6+محاسبات!CC6,0)</f>
        <v>0</v>
      </c>
      <c r="K9" s="128">
        <f>J9+محاسبات!H6</f>
        <v>290400000.00000006</v>
      </c>
      <c r="L9" s="132">
        <f>K9/'life table -مفروضات و نرخ ها'!$M$5</f>
        <v>24200000.000000004</v>
      </c>
      <c r="M9" s="132">
        <v>0</v>
      </c>
      <c r="N9" s="132">
        <f>محاسبات!CJ6</f>
        <v>869093332.57016635</v>
      </c>
      <c r="O9" s="128">
        <f>محاسبات!CN6</f>
        <v>1051691082.1971796</v>
      </c>
      <c r="P9" s="134">
        <f>N9*97%</f>
        <v>843020532.59306133</v>
      </c>
    </row>
    <row r="10" spans="1:16" ht="17.25" x14ac:dyDescent="0.4">
      <c r="A10" s="131">
        <f>محاسبات!A7</f>
        <v>4</v>
      </c>
      <c r="B10" s="132">
        <f>محاسبات!B7</f>
        <v>63</v>
      </c>
      <c r="C10" s="132">
        <f>محاسبات!G7</f>
        <v>319440000.00000012</v>
      </c>
      <c r="D10" s="128">
        <f t="shared" si="0"/>
        <v>1113840000</v>
      </c>
      <c r="E10" s="133">
        <f>محاسبات!S7</f>
        <v>578812500</v>
      </c>
      <c r="F10" s="131">
        <f>محاسبات!T7</f>
        <v>0</v>
      </c>
      <c r="G10" s="132">
        <f>محاسبات!W7</f>
        <v>0</v>
      </c>
      <c r="H10" s="132">
        <f>محاسبات!Z7</f>
        <v>0</v>
      </c>
      <c r="I10" s="132">
        <f>محاسبات!AC7</f>
        <v>0</v>
      </c>
      <c r="J10" s="128">
        <f>IF(A10&lt;='ورود اطلاعات'!$B$8,محاسبات!CA7+محاسبات!CB7+محاسبات!CC7,0)</f>
        <v>0</v>
      </c>
      <c r="K10" s="128">
        <f>J10+محاسبات!H7</f>
        <v>319440000.00000012</v>
      </c>
      <c r="L10" s="132">
        <f>K10/'life table -مفروضات و نرخ ها'!$M$5</f>
        <v>26620000.000000011</v>
      </c>
      <c r="M10" s="132">
        <v>0</v>
      </c>
      <c r="N10" s="132">
        <f>محاسبات!CJ7</f>
        <v>1287051297.0953007</v>
      </c>
      <c r="O10" s="128">
        <f>محاسبات!CN7</f>
        <v>1680831360.2680674</v>
      </c>
      <c r="P10" s="134">
        <f>N10*98%</f>
        <v>1261310271.1533947</v>
      </c>
    </row>
    <row r="11" spans="1:16" ht="17.25" x14ac:dyDescent="0.4">
      <c r="A11" s="131">
        <f>محاسبات!A8</f>
        <v>5</v>
      </c>
      <c r="B11" s="132">
        <f>محاسبات!B8</f>
        <v>64</v>
      </c>
      <c r="C11" s="132">
        <f>محاسبات!G8</f>
        <v>351384000.00000018</v>
      </c>
      <c r="D11" s="128">
        <f t="shared" si="0"/>
        <v>1465224000.0000002</v>
      </c>
      <c r="E11" s="133">
        <f>محاسبات!S8</f>
        <v>607753125</v>
      </c>
      <c r="F11" s="131">
        <f>محاسبات!T8</f>
        <v>0</v>
      </c>
      <c r="G11" s="132">
        <f>محاسبات!W8</f>
        <v>0</v>
      </c>
      <c r="H11" s="132">
        <f>محاسبات!Z8</f>
        <v>0</v>
      </c>
      <c r="I11" s="132">
        <f>محاسبات!AC8</f>
        <v>0</v>
      </c>
      <c r="J11" s="128">
        <f>IF(A11&lt;='ورود اطلاعات'!$B$8,محاسبات!CA8+محاسبات!CB8+محاسبات!CC8,0)</f>
        <v>0</v>
      </c>
      <c r="K11" s="128">
        <f>J11+محاسبات!H8</f>
        <v>351384000.00000018</v>
      </c>
      <c r="L11" s="132">
        <f>K11/'life table -مفروضات و نرخ ها'!$M$5</f>
        <v>29282000.000000015</v>
      </c>
      <c r="M11" s="132">
        <v>0</v>
      </c>
      <c r="N11" s="132">
        <f>محاسبات!CJ8</f>
        <v>1746077636.5404351</v>
      </c>
      <c r="O11" s="128">
        <f>محاسبات!CN8</f>
        <v>2522765422.0870209</v>
      </c>
      <c r="P11" s="134">
        <f>N11*99%</f>
        <v>1728616860.1750307</v>
      </c>
    </row>
    <row r="12" spans="1:16" ht="17.25" x14ac:dyDescent="0.4">
      <c r="A12" s="131">
        <f>محاسبات!A9</f>
        <v>6</v>
      </c>
      <c r="B12" s="132">
        <f>محاسبات!B9</f>
        <v>65</v>
      </c>
      <c r="C12" s="132">
        <f>محاسبات!G9</f>
        <v>386522400.00000024</v>
      </c>
      <c r="D12" s="128">
        <f t="shared" si="0"/>
        <v>1851746400.0000005</v>
      </c>
      <c r="E12" s="133">
        <f>محاسبات!S9</f>
        <v>638140781.25</v>
      </c>
      <c r="F12" s="131">
        <f>محاسبات!T9</f>
        <v>0</v>
      </c>
      <c r="G12" s="132">
        <f>محاسبات!W9</f>
        <v>0</v>
      </c>
      <c r="H12" s="132">
        <f>محاسبات!Z9</f>
        <v>0</v>
      </c>
      <c r="I12" s="132">
        <f>محاسبات!AC9</f>
        <v>0</v>
      </c>
      <c r="J12" s="128">
        <f>IF(A12&lt;='ورود اطلاعات'!$B$8,محاسبات!CA9+محاسبات!CB9+محاسبات!CC9,0)</f>
        <v>0</v>
      </c>
      <c r="K12" s="128">
        <f>J12+محاسبات!H9</f>
        <v>386522400.00000024</v>
      </c>
      <c r="L12" s="132">
        <f>K12/'life table -مفروضات و نرخ ها'!$M$5</f>
        <v>32210200.000000019</v>
      </c>
      <c r="M12" s="132">
        <v>0</v>
      </c>
      <c r="N12" s="132">
        <f>محاسبات!CJ9</f>
        <v>2287911188.6271691</v>
      </c>
      <c r="O12" s="128">
        <f>محاسبات!CN9</f>
        <v>3646175978.2135153</v>
      </c>
      <c r="P12" s="134">
        <f>N12</f>
        <v>2287911188.6271691</v>
      </c>
    </row>
    <row r="13" spans="1:16" ht="17.25" x14ac:dyDescent="0.4">
      <c r="A13" s="131">
        <f>محاسبات!A10</f>
        <v>7</v>
      </c>
      <c r="B13" s="132">
        <f>محاسبات!B10</f>
        <v>66</v>
      </c>
      <c r="C13" s="132">
        <f>محاسبات!G10</f>
        <v>425174640.0000003</v>
      </c>
      <c r="D13" s="128">
        <f t="shared" si="0"/>
        <v>2276921040.000001</v>
      </c>
      <c r="E13" s="133">
        <f>محاسبات!S10</f>
        <v>670047820.3125</v>
      </c>
      <c r="F13" s="131">
        <f>محاسبات!T10</f>
        <v>0</v>
      </c>
      <c r="G13" s="132">
        <f>محاسبات!W10</f>
        <v>0</v>
      </c>
      <c r="H13" s="132">
        <f>محاسبات!Z10</f>
        <v>0</v>
      </c>
      <c r="I13" s="132">
        <f>محاسبات!AC10</f>
        <v>0</v>
      </c>
      <c r="J13" s="128">
        <f>IF(A13&lt;='ورود اطلاعات'!$B$8,محاسبات!CA10+محاسبات!CB10+محاسبات!CC10,0)</f>
        <v>0</v>
      </c>
      <c r="K13" s="128">
        <f>J13+محاسبات!H10</f>
        <v>425174640.0000003</v>
      </c>
      <c r="L13" s="132">
        <f>K13/'life table -مفروضات و نرخ ها'!$M$5</f>
        <v>35431220.000000022</v>
      </c>
      <c r="M13" s="132">
        <v>0</v>
      </c>
      <c r="N13" s="132">
        <f>محاسبات!CJ10</f>
        <v>2920196619.4375315</v>
      </c>
      <c r="O13" s="128">
        <f>محاسبات!CN10</f>
        <v>5131012116.848772</v>
      </c>
      <c r="P13" s="134">
        <f t="shared" ref="P13:P76" si="1">N13</f>
        <v>2920196619.4375315</v>
      </c>
    </row>
    <row r="14" spans="1:16" ht="17.25" x14ac:dyDescent="0.4">
      <c r="A14" s="131">
        <f>محاسبات!A11</f>
        <v>8</v>
      </c>
      <c r="B14" s="132">
        <f>محاسبات!B11</f>
        <v>67</v>
      </c>
      <c r="C14" s="132">
        <f>محاسبات!G11</f>
        <v>467692104.00000036</v>
      </c>
      <c r="D14" s="128">
        <f t="shared" si="0"/>
        <v>2744613144.0000014</v>
      </c>
      <c r="E14" s="133">
        <f>محاسبات!S11</f>
        <v>703550211.328125</v>
      </c>
      <c r="F14" s="131">
        <f>محاسبات!T11</f>
        <v>0</v>
      </c>
      <c r="G14" s="132">
        <f>محاسبات!W11</f>
        <v>0</v>
      </c>
      <c r="H14" s="132">
        <f>محاسبات!Z11</f>
        <v>0</v>
      </c>
      <c r="I14" s="132">
        <f>محاسبات!AC11</f>
        <v>0</v>
      </c>
      <c r="J14" s="128">
        <f>IF(A14&lt;='ورود اطلاعات'!$B$8,محاسبات!CA11+محاسبات!CB11+محاسبات!CC11,0)</f>
        <v>0</v>
      </c>
      <c r="K14" s="128">
        <f>J14+محاسبات!H11</f>
        <v>467692104.00000036</v>
      </c>
      <c r="L14" s="132">
        <f>K14/'life table -مفروضات و نرخ ها'!$M$5</f>
        <v>38974342.00000003</v>
      </c>
      <c r="M14" s="132">
        <v>0</v>
      </c>
      <c r="N14" s="132">
        <f>محاسبات!CJ11</f>
        <v>3655488238.6735744</v>
      </c>
      <c r="O14" s="128">
        <f>محاسبات!CN11</f>
        <v>7084650670.8263216</v>
      </c>
      <c r="P14" s="134">
        <f t="shared" si="1"/>
        <v>3655488238.6735744</v>
      </c>
    </row>
    <row r="15" spans="1:16" ht="17.25" x14ac:dyDescent="0.4">
      <c r="A15" s="131">
        <f>محاسبات!A12</f>
        <v>9</v>
      </c>
      <c r="B15" s="132">
        <f>محاسبات!B12</f>
        <v>68</v>
      </c>
      <c r="C15" s="132">
        <f>محاسبات!G12</f>
        <v>514461314.40000045</v>
      </c>
      <c r="D15" s="128">
        <f t="shared" si="0"/>
        <v>3259074458.400002</v>
      </c>
      <c r="E15" s="133">
        <f>محاسبات!S12</f>
        <v>738727721.89453125</v>
      </c>
      <c r="F15" s="131">
        <f>محاسبات!T12</f>
        <v>0</v>
      </c>
      <c r="G15" s="132">
        <f>محاسبات!W12</f>
        <v>0</v>
      </c>
      <c r="H15" s="132">
        <f>محاسبات!Z12</f>
        <v>0</v>
      </c>
      <c r="I15" s="132">
        <f>محاسبات!AC12</f>
        <v>0</v>
      </c>
      <c r="J15" s="128">
        <f>IF(A15&lt;='ورود اطلاعات'!$B$8,محاسبات!CA12+محاسبات!CB12+محاسبات!CC12,0)</f>
        <v>0</v>
      </c>
      <c r="K15" s="128">
        <f>J15+محاسبات!H12</f>
        <v>514461314.40000045</v>
      </c>
      <c r="L15" s="132">
        <f>K15/'life table -مفروضات و نرخ ها'!$M$5</f>
        <v>42871776.20000004</v>
      </c>
      <c r="M15" s="132">
        <v>0</v>
      </c>
      <c r="N15" s="132">
        <f>محاسبات!CJ12</f>
        <v>4507927458.5918007</v>
      </c>
      <c r="O15" s="128">
        <f>محاسبات!CN12</f>
        <v>9645593784.7035427</v>
      </c>
      <c r="P15" s="134">
        <f t="shared" si="1"/>
        <v>4507927458.5918007</v>
      </c>
    </row>
    <row r="16" spans="1:16" ht="17.25" x14ac:dyDescent="0.4">
      <c r="A16" s="131">
        <f>محاسبات!A13</f>
        <v>10</v>
      </c>
      <c r="B16" s="132">
        <f>محاسبات!B13</f>
        <v>69</v>
      </c>
      <c r="C16" s="132">
        <f>محاسبات!G13</f>
        <v>565907445.84000051</v>
      </c>
      <c r="D16" s="128">
        <f t="shared" si="0"/>
        <v>3824981904.2400026</v>
      </c>
      <c r="E16" s="133">
        <f>محاسبات!S13</f>
        <v>775664107.98925781</v>
      </c>
      <c r="F16" s="131">
        <f>محاسبات!T13</f>
        <v>0</v>
      </c>
      <c r="G16" s="132">
        <f>محاسبات!W13</f>
        <v>0</v>
      </c>
      <c r="H16" s="132">
        <f>محاسبات!Z13</f>
        <v>0</v>
      </c>
      <c r="I16" s="132">
        <f>محاسبات!AC13</f>
        <v>0</v>
      </c>
      <c r="J16" s="128">
        <f>IF(A16&lt;='ورود اطلاعات'!$B$8,محاسبات!CA13+محاسبات!CB13+محاسبات!CC13,0)</f>
        <v>0</v>
      </c>
      <c r="K16" s="128">
        <f>J16+محاسبات!H13</f>
        <v>565907445.84000051</v>
      </c>
      <c r="L16" s="132">
        <f>K16/'life table -مفروضات و نرخ ها'!$M$5</f>
        <v>47158953.820000045</v>
      </c>
      <c r="M16" s="132">
        <v>0</v>
      </c>
      <c r="N16" s="132">
        <f>محاسبات!CJ13</f>
        <v>5493451204.5751915</v>
      </c>
      <c r="O16" s="128">
        <f>محاسبات!CN13</f>
        <v>12992440538.92942</v>
      </c>
      <c r="P16" s="134">
        <f t="shared" si="1"/>
        <v>5493451204.5751915</v>
      </c>
    </row>
    <row r="17" spans="1:16" ht="17.25" x14ac:dyDescent="0.4">
      <c r="A17" s="131" t="str">
        <f>محاسبات!A14</f>
        <v/>
      </c>
      <c r="B17" s="132" t="str">
        <f>محاسبات!B14</f>
        <v/>
      </c>
      <c r="C17" s="132">
        <f>محاسبات!G14</f>
        <v>0</v>
      </c>
      <c r="D17" s="128">
        <f t="shared" si="0"/>
        <v>3824981904.2400026</v>
      </c>
      <c r="E17" s="133">
        <f>محاسبات!S14</f>
        <v>0</v>
      </c>
      <c r="F17" s="131">
        <f>محاسبات!T14</f>
        <v>0</v>
      </c>
      <c r="G17" s="132" t="str">
        <f>محاسبات!W14</f>
        <v/>
      </c>
      <c r="H17" s="132">
        <f>محاسبات!Z14</f>
        <v>0</v>
      </c>
      <c r="I17" s="132">
        <f>محاسبات!AC14</f>
        <v>0</v>
      </c>
      <c r="J17" s="128">
        <f>IF(A17&lt;='ورود اطلاعات'!$B$8,محاسبات!CA14+محاسبات!CB14+محاسبات!CC14,0)</f>
        <v>0</v>
      </c>
      <c r="K17" s="128">
        <f>J17+محاسبات!H14</f>
        <v>0</v>
      </c>
      <c r="L17" s="132">
        <f>K17/'life table -مفروضات و نرخ ها'!$M$5</f>
        <v>0</v>
      </c>
      <c r="M17" s="132">
        <v>0</v>
      </c>
      <c r="N17" s="132" t="str">
        <f>محاسبات!CJ14</f>
        <v/>
      </c>
      <c r="O17" s="128" t="str">
        <f>محاسبات!CN14</f>
        <v/>
      </c>
      <c r="P17" s="134" t="str">
        <f t="shared" si="1"/>
        <v/>
      </c>
    </row>
    <row r="18" spans="1:16" ht="17.25" x14ac:dyDescent="0.4">
      <c r="A18" s="131" t="str">
        <f>محاسبات!A15</f>
        <v/>
      </c>
      <c r="B18" s="132" t="str">
        <f>محاسبات!B15</f>
        <v/>
      </c>
      <c r="C18" s="132">
        <f>محاسبات!G15</f>
        <v>0</v>
      </c>
      <c r="D18" s="128">
        <f t="shared" si="0"/>
        <v>3824981904.2400026</v>
      </c>
      <c r="E18" s="133">
        <f>محاسبات!S15</f>
        <v>0</v>
      </c>
      <c r="F18" s="131">
        <f>محاسبات!T15</f>
        <v>0</v>
      </c>
      <c r="G18" s="132" t="str">
        <f>محاسبات!W15</f>
        <v/>
      </c>
      <c r="H18" s="132">
        <f>محاسبات!Z15</f>
        <v>0</v>
      </c>
      <c r="I18" s="132">
        <f>محاسبات!AC15</f>
        <v>0</v>
      </c>
      <c r="J18" s="128">
        <f>IF(A18&lt;='ورود اطلاعات'!$B$8,محاسبات!CA15+محاسبات!CB15+محاسبات!CC15,0)</f>
        <v>0</v>
      </c>
      <c r="K18" s="128">
        <f>J18+محاسبات!H15</f>
        <v>0</v>
      </c>
      <c r="L18" s="132">
        <f>K18/'life table -مفروضات و نرخ ها'!$M$5</f>
        <v>0</v>
      </c>
      <c r="M18" s="132">
        <v>0</v>
      </c>
      <c r="N18" s="132" t="str">
        <f>محاسبات!CJ15</f>
        <v/>
      </c>
      <c r="O18" s="128" t="str">
        <f>محاسبات!CN15</f>
        <v/>
      </c>
      <c r="P18" s="134" t="str">
        <f t="shared" si="1"/>
        <v/>
      </c>
    </row>
    <row r="19" spans="1:16" ht="17.25" x14ac:dyDescent="0.4">
      <c r="A19" s="131" t="str">
        <f>محاسبات!A16</f>
        <v/>
      </c>
      <c r="B19" s="132" t="str">
        <f>محاسبات!B16</f>
        <v/>
      </c>
      <c r="C19" s="132">
        <f>محاسبات!G16</f>
        <v>0</v>
      </c>
      <c r="D19" s="128">
        <f t="shared" si="0"/>
        <v>3824981904.2400026</v>
      </c>
      <c r="E19" s="133">
        <f>محاسبات!S16</f>
        <v>0</v>
      </c>
      <c r="F19" s="131">
        <f>محاسبات!T16</f>
        <v>0</v>
      </c>
      <c r="G19" s="132" t="str">
        <f>محاسبات!W16</f>
        <v/>
      </c>
      <c r="H19" s="132">
        <f>محاسبات!Z16</f>
        <v>0</v>
      </c>
      <c r="I19" s="132">
        <f>محاسبات!AC16</f>
        <v>0</v>
      </c>
      <c r="J19" s="128">
        <f>IF(A19&lt;='ورود اطلاعات'!$B$8,محاسبات!CA16+محاسبات!CB16+محاسبات!CC16,0)</f>
        <v>0</v>
      </c>
      <c r="K19" s="128">
        <f>J19+محاسبات!H16</f>
        <v>0</v>
      </c>
      <c r="L19" s="132">
        <f>K19/'life table -مفروضات و نرخ ها'!$M$5</f>
        <v>0</v>
      </c>
      <c r="M19" s="132">
        <v>0</v>
      </c>
      <c r="N19" s="132" t="str">
        <f>محاسبات!CJ16</f>
        <v/>
      </c>
      <c r="O19" s="128" t="str">
        <f>محاسبات!CN16</f>
        <v/>
      </c>
      <c r="P19" s="134" t="str">
        <f t="shared" si="1"/>
        <v/>
      </c>
    </row>
    <row r="20" spans="1:16" ht="17.25" x14ac:dyDescent="0.4">
      <c r="A20" s="131" t="str">
        <f>محاسبات!A17</f>
        <v/>
      </c>
      <c r="B20" s="132" t="str">
        <f>محاسبات!B17</f>
        <v/>
      </c>
      <c r="C20" s="132">
        <f>محاسبات!G17</f>
        <v>0</v>
      </c>
      <c r="D20" s="128">
        <f t="shared" si="0"/>
        <v>3824981904.2400026</v>
      </c>
      <c r="E20" s="133">
        <f>محاسبات!S17</f>
        <v>0</v>
      </c>
      <c r="F20" s="131">
        <f>محاسبات!T17</f>
        <v>0</v>
      </c>
      <c r="G20" s="132" t="str">
        <f>محاسبات!W17</f>
        <v/>
      </c>
      <c r="H20" s="132">
        <f>محاسبات!Z17</f>
        <v>0</v>
      </c>
      <c r="I20" s="132">
        <f>محاسبات!AC17</f>
        <v>0</v>
      </c>
      <c r="J20" s="128">
        <f>IF(A20&lt;='ورود اطلاعات'!$B$8,محاسبات!CA17+محاسبات!CB17+محاسبات!CC17,0)</f>
        <v>0</v>
      </c>
      <c r="K20" s="128">
        <f>J20+محاسبات!H17</f>
        <v>0</v>
      </c>
      <c r="L20" s="132">
        <f>K20/'life table -مفروضات و نرخ ها'!$M$5</f>
        <v>0</v>
      </c>
      <c r="M20" s="132">
        <v>0</v>
      </c>
      <c r="N20" s="132" t="str">
        <f>محاسبات!CJ17</f>
        <v/>
      </c>
      <c r="O20" s="128" t="str">
        <f>محاسبات!CN17</f>
        <v/>
      </c>
      <c r="P20" s="134" t="str">
        <f t="shared" si="1"/>
        <v/>
      </c>
    </row>
    <row r="21" spans="1:16" ht="17.25" x14ac:dyDescent="0.4">
      <c r="A21" s="131" t="str">
        <f>محاسبات!A18</f>
        <v/>
      </c>
      <c r="B21" s="132" t="str">
        <f>محاسبات!B18</f>
        <v/>
      </c>
      <c r="C21" s="132">
        <f>محاسبات!G18</f>
        <v>0</v>
      </c>
      <c r="D21" s="128">
        <f t="shared" si="0"/>
        <v>3824981904.2400026</v>
      </c>
      <c r="E21" s="133">
        <f>محاسبات!S18</f>
        <v>0</v>
      </c>
      <c r="F21" s="131">
        <f>محاسبات!T18</f>
        <v>0</v>
      </c>
      <c r="G21" s="132" t="str">
        <f>محاسبات!W18</f>
        <v/>
      </c>
      <c r="H21" s="132">
        <f>محاسبات!Z18</f>
        <v>0</v>
      </c>
      <c r="I21" s="132">
        <f>محاسبات!AC18</f>
        <v>0</v>
      </c>
      <c r="J21" s="128">
        <f>IF(A21&lt;='ورود اطلاعات'!$B$8,محاسبات!CA18+محاسبات!CB18+محاسبات!CC18,0)</f>
        <v>0</v>
      </c>
      <c r="K21" s="128">
        <f>J21+محاسبات!H18</f>
        <v>0</v>
      </c>
      <c r="L21" s="132">
        <f>K21/'life table -مفروضات و نرخ ها'!$M$5</f>
        <v>0</v>
      </c>
      <c r="M21" s="132">
        <v>0</v>
      </c>
      <c r="N21" s="132" t="str">
        <f>محاسبات!CJ18</f>
        <v/>
      </c>
      <c r="O21" s="128" t="str">
        <f>محاسبات!CN18</f>
        <v/>
      </c>
      <c r="P21" s="134" t="str">
        <f t="shared" si="1"/>
        <v/>
      </c>
    </row>
    <row r="22" spans="1:16" ht="17.25" x14ac:dyDescent="0.4">
      <c r="A22" s="131" t="str">
        <f>محاسبات!A19</f>
        <v/>
      </c>
      <c r="B22" s="132" t="str">
        <f>محاسبات!B19</f>
        <v/>
      </c>
      <c r="C22" s="132">
        <f>محاسبات!G19</f>
        <v>0</v>
      </c>
      <c r="D22" s="128">
        <f t="shared" si="0"/>
        <v>3824981904.2400026</v>
      </c>
      <c r="E22" s="133">
        <f>محاسبات!S19</f>
        <v>0</v>
      </c>
      <c r="F22" s="131">
        <f>محاسبات!T19</f>
        <v>0</v>
      </c>
      <c r="G22" s="132" t="str">
        <f>محاسبات!W19</f>
        <v/>
      </c>
      <c r="H22" s="132">
        <f>محاسبات!Z19</f>
        <v>0</v>
      </c>
      <c r="I22" s="132">
        <f>محاسبات!AC19</f>
        <v>0</v>
      </c>
      <c r="J22" s="128">
        <f>IF(A22&lt;='ورود اطلاعات'!$B$8,محاسبات!CA19+محاسبات!CB19+محاسبات!CC19,0)</f>
        <v>0</v>
      </c>
      <c r="K22" s="128">
        <f>J22+محاسبات!H19</f>
        <v>0</v>
      </c>
      <c r="L22" s="132">
        <f>K22/'life table -مفروضات و نرخ ها'!$M$5</f>
        <v>0</v>
      </c>
      <c r="M22" s="132">
        <v>0</v>
      </c>
      <c r="N22" s="132" t="str">
        <f>محاسبات!CJ19</f>
        <v/>
      </c>
      <c r="O22" s="128" t="str">
        <f>محاسبات!CN19</f>
        <v/>
      </c>
      <c r="P22" s="134" t="str">
        <f t="shared" si="1"/>
        <v/>
      </c>
    </row>
    <row r="23" spans="1:16" ht="17.25" x14ac:dyDescent="0.4">
      <c r="A23" s="131" t="str">
        <f>محاسبات!A20</f>
        <v/>
      </c>
      <c r="B23" s="132" t="str">
        <f>محاسبات!B20</f>
        <v/>
      </c>
      <c r="C23" s="132">
        <f>محاسبات!G20</f>
        <v>0</v>
      </c>
      <c r="D23" s="128">
        <f t="shared" si="0"/>
        <v>3824981904.2400026</v>
      </c>
      <c r="E23" s="133">
        <f>محاسبات!S20</f>
        <v>0</v>
      </c>
      <c r="F23" s="131">
        <f>محاسبات!T20</f>
        <v>0</v>
      </c>
      <c r="G23" s="132" t="str">
        <f>محاسبات!W20</f>
        <v/>
      </c>
      <c r="H23" s="132">
        <f>محاسبات!Z20</f>
        <v>0</v>
      </c>
      <c r="I23" s="132">
        <f>محاسبات!AC20</f>
        <v>0</v>
      </c>
      <c r="J23" s="128">
        <f>IF(A23&lt;='ورود اطلاعات'!$B$8,محاسبات!CA20+محاسبات!CB20+محاسبات!CC20,0)</f>
        <v>0</v>
      </c>
      <c r="K23" s="128">
        <f>J23+محاسبات!H20</f>
        <v>0</v>
      </c>
      <c r="L23" s="132">
        <f>K23/'life table -مفروضات و نرخ ها'!$M$5</f>
        <v>0</v>
      </c>
      <c r="M23" s="132">
        <v>0</v>
      </c>
      <c r="N23" s="132" t="str">
        <f>محاسبات!CJ20</f>
        <v/>
      </c>
      <c r="O23" s="128" t="str">
        <f>محاسبات!CN20</f>
        <v/>
      </c>
      <c r="P23" s="134" t="str">
        <f t="shared" si="1"/>
        <v/>
      </c>
    </row>
    <row r="24" spans="1:16" ht="17.25" x14ac:dyDescent="0.4">
      <c r="A24" s="131" t="str">
        <f>محاسبات!A21</f>
        <v/>
      </c>
      <c r="B24" s="132" t="str">
        <f>محاسبات!B21</f>
        <v/>
      </c>
      <c r="C24" s="132">
        <f>محاسبات!G21</f>
        <v>0</v>
      </c>
      <c r="D24" s="128">
        <f t="shared" si="0"/>
        <v>3824981904.2400026</v>
      </c>
      <c r="E24" s="133">
        <f>محاسبات!S21</f>
        <v>0</v>
      </c>
      <c r="F24" s="131">
        <f>محاسبات!T21</f>
        <v>0</v>
      </c>
      <c r="G24" s="132" t="str">
        <f>محاسبات!W21</f>
        <v/>
      </c>
      <c r="H24" s="132">
        <f>محاسبات!Z21</f>
        <v>0</v>
      </c>
      <c r="I24" s="132">
        <f>محاسبات!AC21</f>
        <v>0</v>
      </c>
      <c r="J24" s="128">
        <f>IF(A24&lt;='ورود اطلاعات'!$B$8,محاسبات!CA21+محاسبات!CB21+محاسبات!CC21,0)</f>
        <v>0</v>
      </c>
      <c r="K24" s="128">
        <f>J24+محاسبات!H21</f>
        <v>0</v>
      </c>
      <c r="L24" s="132">
        <f>K24/'life table -مفروضات و نرخ ها'!$M$5</f>
        <v>0</v>
      </c>
      <c r="M24" s="132">
        <v>0</v>
      </c>
      <c r="N24" s="132" t="str">
        <f>محاسبات!CJ21</f>
        <v/>
      </c>
      <c r="O24" s="128" t="str">
        <f>محاسبات!CN21</f>
        <v/>
      </c>
      <c r="P24" s="134" t="str">
        <f t="shared" si="1"/>
        <v/>
      </c>
    </row>
    <row r="25" spans="1:16" ht="17.25" x14ac:dyDescent="0.4">
      <c r="A25" s="131" t="str">
        <f>محاسبات!A22</f>
        <v/>
      </c>
      <c r="B25" s="132" t="str">
        <f>محاسبات!B22</f>
        <v/>
      </c>
      <c r="C25" s="132">
        <f>محاسبات!G22</f>
        <v>0</v>
      </c>
      <c r="D25" s="128">
        <f t="shared" si="0"/>
        <v>3824981904.2400026</v>
      </c>
      <c r="E25" s="133">
        <f>محاسبات!S22</f>
        <v>0</v>
      </c>
      <c r="F25" s="131">
        <f>محاسبات!T22</f>
        <v>0</v>
      </c>
      <c r="G25" s="132" t="str">
        <f>محاسبات!W22</f>
        <v/>
      </c>
      <c r="H25" s="132">
        <f>محاسبات!Z22</f>
        <v>0</v>
      </c>
      <c r="I25" s="132">
        <f>محاسبات!AC22</f>
        <v>0</v>
      </c>
      <c r="J25" s="128">
        <f>IF(A25&lt;='ورود اطلاعات'!$B$8,محاسبات!CA22+محاسبات!CB22+محاسبات!CC22,0)</f>
        <v>0</v>
      </c>
      <c r="K25" s="128">
        <f>J25+محاسبات!H22</f>
        <v>0</v>
      </c>
      <c r="L25" s="132">
        <f>K25/'life table -مفروضات و نرخ ها'!$M$5</f>
        <v>0</v>
      </c>
      <c r="M25" s="132">
        <v>0</v>
      </c>
      <c r="N25" s="132" t="str">
        <f>محاسبات!CJ22</f>
        <v/>
      </c>
      <c r="O25" s="128" t="str">
        <f>محاسبات!CN22</f>
        <v/>
      </c>
      <c r="P25" s="134" t="str">
        <f t="shared" si="1"/>
        <v/>
      </c>
    </row>
    <row r="26" spans="1:16" ht="17.25" x14ac:dyDescent="0.4">
      <c r="A26" s="131" t="str">
        <f>محاسبات!A23</f>
        <v/>
      </c>
      <c r="B26" s="132" t="str">
        <f>محاسبات!B23</f>
        <v/>
      </c>
      <c r="C26" s="132">
        <f>محاسبات!G23</f>
        <v>0</v>
      </c>
      <c r="D26" s="128">
        <f t="shared" si="0"/>
        <v>3824981904.2400026</v>
      </c>
      <c r="E26" s="133">
        <f>محاسبات!S23</f>
        <v>0</v>
      </c>
      <c r="F26" s="131">
        <f>محاسبات!T23</f>
        <v>0</v>
      </c>
      <c r="G26" s="132" t="str">
        <f>محاسبات!W23</f>
        <v/>
      </c>
      <c r="H26" s="132">
        <f>محاسبات!Z23</f>
        <v>0</v>
      </c>
      <c r="I26" s="132">
        <f>محاسبات!AC23</f>
        <v>0</v>
      </c>
      <c r="J26" s="128">
        <f>IF(A26&lt;='ورود اطلاعات'!$B$8,محاسبات!CA23+محاسبات!CB23+محاسبات!CC23,0)</f>
        <v>0</v>
      </c>
      <c r="K26" s="128">
        <f>J26+محاسبات!H23</f>
        <v>0</v>
      </c>
      <c r="L26" s="132">
        <f>K26/'life table -مفروضات و نرخ ها'!$M$5</f>
        <v>0</v>
      </c>
      <c r="M26" s="132">
        <v>0</v>
      </c>
      <c r="N26" s="132" t="str">
        <f>محاسبات!CJ23</f>
        <v/>
      </c>
      <c r="O26" s="128" t="str">
        <f>محاسبات!CN23</f>
        <v/>
      </c>
      <c r="P26" s="134" t="str">
        <f t="shared" si="1"/>
        <v/>
      </c>
    </row>
    <row r="27" spans="1:16" ht="17.25" x14ac:dyDescent="0.4">
      <c r="A27" s="131" t="str">
        <f>محاسبات!A24</f>
        <v/>
      </c>
      <c r="B27" s="132" t="str">
        <f>محاسبات!B24</f>
        <v/>
      </c>
      <c r="C27" s="132">
        <f>محاسبات!G24</f>
        <v>0</v>
      </c>
      <c r="D27" s="128">
        <f t="shared" si="0"/>
        <v>3824981904.2400026</v>
      </c>
      <c r="E27" s="133">
        <f>محاسبات!S24</f>
        <v>0</v>
      </c>
      <c r="F27" s="131">
        <f>محاسبات!T24</f>
        <v>0</v>
      </c>
      <c r="G27" s="132" t="str">
        <f>محاسبات!W24</f>
        <v/>
      </c>
      <c r="H27" s="132">
        <f>محاسبات!Z24</f>
        <v>0</v>
      </c>
      <c r="I27" s="132">
        <f>محاسبات!AC24</f>
        <v>0</v>
      </c>
      <c r="J27" s="128">
        <f>IF(A27&lt;='ورود اطلاعات'!$B$8,محاسبات!CA24+محاسبات!CB24+محاسبات!CC24,0)</f>
        <v>0</v>
      </c>
      <c r="K27" s="128">
        <f>J27+محاسبات!H24</f>
        <v>0</v>
      </c>
      <c r="L27" s="132">
        <f>K27/'life table -مفروضات و نرخ ها'!$M$5</f>
        <v>0</v>
      </c>
      <c r="M27" s="132">
        <v>0</v>
      </c>
      <c r="N27" s="132" t="str">
        <f>محاسبات!CJ24</f>
        <v/>
      </c>
      <c r="O27" s="128" t="str">
        <f>محاسبات!CN24</f>
        <v/>
      </c>
      <c r="P27" s="134" t="str">
        <f t="shared" si="1"/>
        <v/>
      </c>
    </row>
    <row r="28" spans="1:16" ht="17.25" x14ac:dyDescent="0.4">
      <c r="A28" s="131" t="str">
        <f>محاسبات!A25</f>
        <v/>
      </c>
      <c r="B28" s="132" t="str">
        <f>محاسبات!B25</f>
        <v/>
      </c>
      <c r="C28" s="132">
        <f>محاسبات!G25</f>
        <v>0</v>
      </c>
      <c r="D28" s="128">
        <f t="shared" si="0"/>
        <v>3824981904.2400026</v>
      </c>
      <c r="E28" s="133">
        <f>محاسبات!S25</f>
        <v>0</v>
      </c>
      <c r="F28" s="131">
        <f>محاسبات!T25</f>
        <v>0</v>
      </c>
      <c r="G28" s="132" t="str">
        <f>محاسبات!W25</f>
        <v/>
      </c>
      <c r="H28" s="132">
        <f>محاسبات!Z25</f>
        <v>0</v>
      </c>
      <c r="I28" s="132">
        <f>محاسبات!AC25</f>
        <v>0</v>
      </c>
      <c r="J28" s="128">
        <f>IF(A28&lt;='ورود اطلاعات'!$B$8,محاسبات!CA25+محاسبات!CB25+محاسبات!CC25,0)</f>
        <v>0</v>
      </c>
      <c r="K28" s="128">
        <f>J28+محاسبات!H25</f>
        <v>0</v>
      </c>
      <c r="L28" s="132">
        <f>K28/'life table -مفروضات و نرخ ها'!$M$5</f>
        <v>0</v>
      </c>
      <c r="M28" s="132">
        <v>0</v>
      </c>
      <c r="N28" s="132" t="str">
        <f>محاسبات!CJ25</f>
        <v/>
      </c>
      <c r="O28" s="128" t="str">
        <f>محاسبات!CN25</f>
        <v/>
      </c>
      <c r="P28" s="134" t="str">
        <f t="shared" si="1"/>
        <v/>
      </c>
    </row>
    <row r="29" spans="1:16" ht="17.25" x14ac:dyDescent="0.4">
      <c r="A29" s="131" t="str">
        <f>محاسبات!A26</f>
        <v/>
      </c>
      <c r="B29" s="132" t="str">
        <f>محاسبات!B26</f>
        <v/>
      </c>
      <c r="C29" s="132">
        <f>محاسبات!G26</f>
        <v>0</v>
      </c>
      <c r="D29" s="128">
        <f t="shared" si="0"/>
        <v>3824981904.2400026</v>
      </c>
      <c r="E29" s="133">
        <f>محاسبات!S26</f>
        <v>0</v>
      </c>
      <c r="F29" s="131">
        <f>محاسبات!T26</f>
        <v>0</v>
      </c>
      <c r="G29" s="132" t="str">
        <f>محاسبات!W26</f>
        <v/>
      </c>
      <c r="H29" s="132">
        <f>محاسبات!Z26</f>
        <v>0</v>
      </c>
      <c r="I29" s="132">
        <f>محاسبات!AC26</f>
        <v>0</v>
      </c>
      <c r="J29" s="128">
        <f>IF(A29&lt;='ورود اطلاعات'!$B$8,محاسبات!CA26+محاسبات!CB26+محاسبات!CC26,0)</f>
        <v>0</v>
      </c>
      <c r="K29" s="128">
        <f>J29+محاسبات!H26</f>
        <v>0</v>
      </c>
      <c r="L29" s="132">
        <f>K29/'life table -مفروضات و نرخ ها'!$M$5</f>
        <v>0</v>
      </c>
      <c r="M29" s="132">
        <v>0</v>
      </c>
      <c r="N29" s="132" t="str">
        <f>محاسبات!CJ26</f>
        <v/>
      </c>
      <c r="O29" s="128" t="str">
        <f>محاسبات!CN26</f>
        <v/>
      </c>
      <c r="P29" s="134" t="str">
        <f t="shared" si="1"/>
        <v/>
      </c>
    </row>
    <row r="30" spans="1:16" ht="17.25" x14ac:dyDescent="0.4">
      <c r="A30" s="131" t="str">
        <f>محاسبات!A27</f>
        <v/>
      </c>
      <c r="B30" s="132" t="str">
        <f>محاسبات!B27</f>
        <v/>
      </c>
      <c r="C30" s="132">
        <f>محاسبات!G27</f>
        <v>0</v>
      </c>
      <c r="D30" s="128">
        <f t="shared" si="0"/>
        <v>3824981904.2400026</v>
      </c>
      <c r="E30" s="133">
        <f>محاسبات!S27</f>
        <v>0</v>
      </c>
      <c r="F30" s="131">
        <f>محاسبات!T27</f>
        <v>0</v>
      </c>
      <c r="G30" s="132" t="str">
        <f>محاسبات!W27</f>
        <v/>
      </c>
      <c r="H30" s="132">
        <f>محاسبات!Z27</f>
        <v>0</v>
      </c>
      <c r="I30" s="132">
        <f>محاسبات!AC27</f>
        <v>0</v>
      </c>
      <c r="J30" s="128">
        <f>IF(A30&lt;='ورود اطلاعات'!$B$8,محاسبات!CA27+محاسبات!CB27+محاسبات!CC27,0)</f>
        <v>0</v>
      </c>
      <c r="K30" s="128">
        <f>J30+محاسبات!H27</f>
        <v>0</v>
      </c>
      <c r="L30" s="132">
        <f>K30/'life table -مفروضات و نرخ ها'!$M$5</f>
        <v>0</v>
      </c>
      <c r="M30" s="132">
        <v>0</v>
      </c>
      <c r="N30" s="132" t="str">
        <f>محاسبات!CJ27</f>
        <v/>
      </c>
      <c r="O30" s="128" t="str">
        <f>محاسبات!CN27</f>
        <v/>
      </c>
      <c r="P30" s="134" t="str">
        <f t="shared" si="1"/>
        <v/>
      </c>
    </row>
    <row r="31" spans="1:16" ht="17.25" x14ac:dyDescent="0.4">
      <c r="A31" s="131" t="str">
        <f>محاسبات!A28</f>
        <v/>
      </c>
      <c r="B31" s="132" t="str">
        <f>محاسبات!B28</f>
        <v/>
      </c>
      <c r="C31" s="132">
        <f>محاسبات!G28</f>
        <v>0</v>
      </c>
      <c r="D31" s="128">
        <f t="shared" si="0"/>
        <v>3824981904.2400026</v>
      </c>
      <c r="E31" s="133">
        <f>محاسبات!S28</f>
        <v>0</v>
      </c>
      <c r="F31" s="131">
        <f>محاسبات!T28</f>
        <v>0</v>
      </c>
      <c r="G31" s="132" t="str">
        <f>محاسبات!W28</f>
        <v/>
      </c>
      <c r="H31" s="132">
        <f>محاسبات!Z28</f>
        <v>0</v>
      </c>
      <c r="I31" s="132">
        <f>محاسبات!AC28</f>
        <v>0</v>
      </c>
      <c r="J31" s="128">
        <f>IF(A31&lt;='ورود اطلاعات'!$B$8,محاسبات!CA28+محاسبات!CB28+محاسبات!CC28,0)</f>
        <v>0</v>
      </c>
      <c r="K31" s="128">
        <f>J31+محاسبات!H28</f>
        <v>0</v>
      </c>
      <c r="L31" s="132">
        <f>K31/'life table -مفروضات و نرخ ها'!$M$5</f>
        <v>0</v>
      </c>
      <c r="M31" s="132">
        <v>0</v>
      </c>
      <c r="N31" s="132" t="str">
        <f>محاسبات!CJ28</f>
        <v/>
      </c>
      <c r="O31" s="128" t="str">
        <f>محاسبات!CN28</f>
        <v/>
      </c>
      <c r="P31" s="134" t="str">
        <f t="shared" si="1"/>
        <v/>
      </c>
    </row>
    <row r="32" spans="1:16" ht="17.25" x14ac:dyDescent="0.4">
      <c r="A32" s="131" t="str">
        <f>محاسبات!A29</f>
        <v/>
      </c>
      <c r="B32" s="132" t="str">
        <f>محاسبات!B29</f>
        <v/>
      </c>
      <c r="C32" s="132">
        <f>محاسبات!G29</f>
        <v>0</v>
      </c>
      <c r="D32" s="128">
        <f t="shared" si="0"/>
        <v>3824981904.2400026</v>
      </c>
      <c r="E32" s="133">
        <f>محاسبات!S29</f>
        <v>0</v>
      </c>
      <c r="F32" s="131">
        <f>محاسبات!T29</f>
        <v>0</v>
      </c>
      <c r="G32" s="132" t="str">
        <f>محاسبات!W29</f>
        <v/>
      </c>
      <c r="H32" s="132">
        <f>محاسبات!Z29</f>
        <v>0</v>
      </c>
      <c r="I32" s="132">
        <f>محاسبات!AC29</f>
        <v>0</v>
      </c>
      <c r="J32" s="128">
        <f>IF(A32&lt;='ورود اطلاعات'!$B$8,محاسبات!CA29+محاسبات!CB29+محاسبات!CC29,0)</f>
        <v>0</v>
      </c>
      <c r="K32" s="128">
        <f>J32+محاسبات!H29</f>
        <v>0</v>
      </c>
      <c r="L32" s="132">
        <f>K32/'life table -مفروضات و نرخ ها'!$M$5</f>
        <v>0</v>
      </c>
      <c r="M32" s="132">
        <v>0</v>
      </c>
      <c r="N32" s="132" t="str">
        <f>محاسبات!CJ29</f>
        <v/>
      </c>
      <c r="O32" s="128" t="str">
        <f>محاسبات!CN29</f>
        <v/>
      </c>
      <c r="P32" s="134" t="str">
        <f t="shared" si="1"/>
        <v/>
      </c>
    </row>
    <row r="33" spans="1:16" ht="17.25" x14ac:dyDescent="0.4">
      <c r="A33" s="131" t="str">
        <f>محاسبات!A30</f>
        <v/>
      </c>
      <c r="B33" s="132" t="str">
        <f>محاسبات!B30</f>
        <v/>
      </c>
      <c r="C33" s="132">
        <f>محاسبات!G30</f>
        <v>0</v>
      </c>
      <c r="D33" s="128">
        <f t="shared" si="0"/>
        <v>3824981904.2400026</v>
      </c>
      <c r="E33" s="133">
        <f>محاسبات!S30</f>
        <v>0</v>
      </c>
      <c r="F33" s="131">
        <f>محاسبات!T30</f>
        <v>0</v>
      </c>
      <c r="G33" s="132" t="str">
        <f>محاسبات!W30</f>
        <v/>
      </c>
      <c r="H33" s="132">
        <f>محاسبات!Z30</f>
        <v>0</v>
      </c>
      <c r="I33" s="132">
        <f>محاسبات!AC30</f>
        <v>0</v>
      </c>
      <c r="J33" s="128">
        <f>IF(A33&lt;='ورود اطلاعات'!$B$8,محاسبات!CA30+محاسبات!CB30+محاسبات!CC30,0)</f>
        <v>0</v>
      </c>
      <c r="K33" s="128">
        <f>J33+محاسبات!H30</f>
        <v>0</v>
      </c>
      <c r="L33" s="132">
        <f>K33/'life table -مفروضات و نرخ ها'!$M$5</f>
        <v>0</v>
      </c>
      <c r="M33" s="132">
        <v>0</v>
      </c>
      <c r="N33" s="132" t="str">
        <f>محاسبات!CJ30</f>
        <v/>
      </c>
      <c r="O33" s="128" t="str">
        <f>محاسبات!CN30</f>
        <v/>
      </c>
      <c r="P33" s="134" t="str">
        <f t="shared" si="1"/>
        <v/>
      </c>
    </row>
    <row r="34" spans="1:16" ht="17.25" x14ac:dyDescent="0.4">
      <c r="A34" s="131" t="str">
        <f>محاسبات!A31</f>
        <v/>
      </c>
      <c r="B34" s="132" t="str">
        <f>محاسبات!B31</f>
        <v/>
      </c>
      <c r="C34" s="132">
        <f>محاسبات!G31</f>
        <v>0</v>
      </c>
      <c r="D34" s="128">
        <f t="shared" si="0"/>
        <v>3824981904.2400026</v>
      </c>
      <c r="E34" s="133">
        <f>محاسبات!S31</f>
        <v>0</v>
      </c>
      <c r="F34" s="131">
        <f>محاسبات!T31</f>
        <v>0</v>
      </c>
      <c r="G34" s="132" t="str">
        <f>محاسبات!W31</f>
        <v/>
      </c>
      <c r="H34" s="132">
        <f>محاسبات!Z31</f>
        <v>0</v>
      </c>
      <c r="I34" s="132">
        <f>محاسبات!AC31</f>
        <v>0</v>
      </c>
      <c r="J34" s="128">
        <f>IF(A34&lt;='ورود اطلاعات'!$B$8,محاسبات!CA31+محاسبات!CB31+محاسبات!CC31,0)</f>
        <v>0</v>
      </c>
      <c r="K34" s="128">
        <f>J34+محاسبات!H31</f>
        <v>0</v>
      </c>
      <c r="L34" s="132">
        <f>K34/'life table -مفروضات و نرخ ها'!$M$5</f>
        <v>0</v>
      </c>
      <c r="M34" s="132">
        <v>0</v>
      </c>
      <c r="N34" s="132" t="str">
        <f>محاسبات!CJ31</f>
        <v/>
      </c>
      <c r="O34" s="128" t="str">
        <f>محاسبات!CN31</f>
        <v/>
      </c>
      <c r="P34" s="134" t="str">
        <f t="shared" si="1"/>
        <v/>
      </c>
    </row>
    <row r="35" spans="1:16" ht="17.25" x14ac:dyDescent="0.4">
      <c r="A35" s="131" t="str">
        <f>محاسبات!A32</f>
        <v/>
      </c>
      <c r="B35" s="132" t="str">
        <f>محاسبات!B32</f>
        <v/>
      </c>
      <c r="C35" s="132">
        <f>محاسبات!G32</f>
        <v>0</v>
      </c>
      <c r="D35" s="128">
        <f t="shared" si="0"/>
        <v>3824981904.2400026</v>
      </c>
      <c r="E35" s="133">
        <f>محاسبات!S32</f>
        <v>0</v>
      </c>
      <c r="F35" s="131">
        <f>محاسبات!T32</f>
        <v>0</v>
      </c>
      <c r="G35" s="132" t="str">
        <f>محاسبات!W32</f>
        <v/>
      </c>
      <c r="H35" s="132">
        <f>محاسبات!Z32</f>
        <v>0</v>
      </c>
      <c r="I35" s="132">
        <f>محاسبات!AC32</f>
        <v>0</v>
      </c>
      <c r="J35" s="128">
        <f>IF(A35&lt;='ورود اطلاعات'!$B$8,محاسبات!CA32+محاسبات!CB32+محاسبات!CC32,0)</f>
        <v>0</v>
      </c>
      <c r="K35" s="128">
        <f>J35+محاسبات!H32</f>
        <v>0</v>
      </c>
      <c r="L35" s="132">
        <f>K35/'life table -مفروضات و نرخ ها'!$M$5</f>
        <v>0</v>
      </c>
      <c r="M35" s="132">
        <v>0</v>
      </c>
      <c r="N35" s="132" t="str">
        <f>محاسبات!CJ32</f>
        <v/>
      </c>
      <c r="O35" s="128" t="str">
        <f>محاسبات!CN32</f>
        <v/>
      </c>
      <c r="P35" s="134" t="str">
        <f t="shared" si="1"/>
        <v/>
      </c>
    </row>
    <row r="36" spans="1:16" ht="17.25" x14ac:dyDescent="0.4">
      <c r="A36" s="172" t="str">
        <f>محاسبات!A33</f>
        <v/>
      </c>
      <c r="B36" s="173" t="str">
        <f>محاسبات!B33</f>
        <v/>
      </c>
      <c r="C36" s="173">
        <f>محاسبات!G33</f>
        <v>0</v>
      </c>
      <c r="D36" s="128">
        <f t="shared" si="0"/>
        <v>3824981904.2400026</v>
      </c>
      <c r="E36" s="174">
        <f>محاسبات!S33</f>
        <v>0</v>
      </c>
      <c r="F36" s="172">
        <f>محاسبات!T33</f>
        <v>0</v>
      </c>
      <c r="G36" s="173" t="str">
        <f>محاسبات!W33</f>
        <v/>
      </c>
      <c r="H36" s="173">
        <f>محاسبات!Z33</f>
        <v>0</v>
      </c>
      <c r="I36" s="173">
        <f>محاسبات!AC33</f>
        <v>0</v>
      </c>
      <c r="J36" s="128">
        <f>IF(A36&lt;='ورود اطلاعات'!$B$8,محاسبات!CA33+محاسبات!CB33+محاسبات!CC33,0)</f>
        <v>0</v>
      </c>
      <c r="K36" s="128">
        <f>J36+محاسبات!H33</f>
        <v>0</v>
      </c>
      <c r="L36" s="173">
        <f>K36/'life table -مفروضات و نرخ ها'!$M$5</f>
        <v>0</v>
      </c>
      <c r="M36" s="132">
        <v>0</v>
      </c>
      <c r="N36" s="173" t="str">
        <f>محاسبات!CJ33</f>
        <v/>
      </c>
      <c r="O36" s="128" t="str">
        <f>محاسبات!CN33</f>
        <v/>
      </c>
      <c r="P36" s="175" t="str">
        <f t="shared" si="1"/>
        <v/>
      </c>
    </row>
    <row r="37" spans="1:16" ht="17.25" x14ac:dyDescent="0.4">
      <c r="A37" s="172" t="str">
        <f>محاسبات!A34</f>
        <v/>
      </c>
      <c r="B37" s="173" t="str">
        <f>محاسبات!B34</f>
        <v/>
      </c>
      <c r="C37" s="173">
        <f>محاسبات!G34</f>
        <v>0</v>
      </c>
      <c r="D37" s="128">
        <f t="shared" si="0"/>
        <v>3824981904.2400026</v>
      </c>
      <c r="E37" s="174">
        <f>محاسبات!S34</f>
        <v>0</v>
      </c>
      <c r="F37" s="172">
        <f>محاسبات!T34</f>
        <v>0</v>
      </c>
      <c r="G37" s="173" t="str">
        <f>محاسبات!W34</f>
        <v/>
      </c>
      <c r="H37" s="173">
        <f>محاسبات!Z34</f>
        <v>0</v>
      </c>
      <c r="I37" s="173">
        <f>محاسبات!AC34</f>
        <v>0</v>
      </c>
      <c r="J37" s="128">
        <f>IF(A37&lt;='ورود اطلاعات'!$B$8,محاسبات!CA34+محاسبات!CB34+محاسبات!CC34,0)</f>
        <v>0</v>
      </c>
      <c r="K37" s="128">
        <f>J37+محاسبات!H34</f>
        <v>0</v>
      </c>
      <c r="L37" s="173">
        <f>K37/'life table -مفروضات و نرخ ها'!$M$5</f>
        <v>0</v>
      </c>
      <c r="M37" s="132">
        <v>0</v>
      </c>
      <c r="N37" s="173" t="str">
        <f>محاسبات!CJ34</f>
        <v/>
      </c>
      <c r="O37" s="128" t="str">
        <f>محاسبات!CN34</f>
        <v/>
      </c>
      <c r="P37" s="175" t="str">
        <f t="shared" si="1"/>
        <v/>
      </c>
    </row>
    <row r="38" spans="1:16" ht="17.25" x14ac:dyDescent="0.4">
      <c r="A38" s="172" t="str">
        <f>محاسبات!A35</f>
        <v/>
      </c>
      <c r="B38" s="173" t="str">
        <f>محاسبات!B35</f>
        <v/>
      </c>
      <c r="C38" s="173">
        <f>محاسبات!G35</f>
        <v>0</v>
      </c>
      <c r="D38" s="128">
        <f t="shared" si="0"/>
        <v>3824981904.2400026</v>
      </c>
      <c r="E38" s="174">
        <f>محاسبات!S35</f>
        <v>0</v>
      </c>
      <c r="F38" s="172">
        <f>محاسبات!T35</f>
        <v>0</v>
      </c>
      <c r="G38" s="173" t="str">
        <f>محاسبات!W35</f>
        <v/>
      </c>
      <c r="H38" s="173">
        <f>محاسبات!Z35</f>
        <v>0</v>
      </c>
      <c r="I38" s="173">
        <f>محاسبات!AC35</f>
        <v>0</v>
      </c>
      <c r="J38" s="128">
        <f>IF(A38&lt;='ورود اطلاعات'!$B$8,محاسبات!CA35+محاسبات!CB35+محاسبات!CC35,0)</f>
        <v>0</v>
      </c>
      <c r="K38" s="128">
        <f>J38+محاسبات!H35</f>
        <v>0</v>
      </c>
      <c r="L38" s="173">
        <f>K38/'life table -مفروضات و نرخ ها'!$M$5</f>
        <v>0</v>
      </c>
      <c r="M38" s="132">
        <v>0</v>
      </c>
      <c r="N38" s="173" t="str">
        <f>محاسبات!CJ35</f>
        <v/>
      </c>
      <c r="O38" s="128" t="str">
        <f>محاسبات!CN35</f>
        <v/>
      </c>
      <c r="P38" s="175" t="str">
        <f t="shared" si="1"/>
        <v/>
      </c>
    </row>
    <row r="39" spans="1:16" ht="17.25" x14ac:dyDescent="0.4">
      <c r="A39" s="172" t="str">
        <f>محاسبات!A36</f>
        <v/>
      </c>
      <c r="B39" s="173" t="str">
        <f>محاسبات!B36</f>
        <v/>
      </c>
      <c r="C39" s="173">
        <f>محاسبات!G36</f>
        <v>0</v>
      </c>
      <c r="D39" s="128">
        <f t="shared" si="0"/>
        <v>3824981904.2400026</v>
      </c>
      <c r="E39" s="174">
        <f>محاسبات!S36</f>
        <v>0</v>
      </c>
      <c r="F39" s="172">
        <f>محاسبات!T36</f>
        <v>0</v>
      </c>
      <c r="G39" s="173" t="str">
        <f>محاسبات!W36</f>
        <v/>
      </c>
      <c r="H39" s="173">
        <f>محاسبات!Z36</f>
        <v>0</v>
      </c>
      <c r="I39" s="173">
        <f>محاسبات!AC36</f>
        <v>0</v>
      </c>
      <c r="J39" s="128">
        <f>IF(A39&lt;='ورود اطلاعات'!$B$8,محاسبات!CA36+محاسبات!CB36+محاسبات!CC36,0)</f>
        <v>0</v>
      </c>
      <c r="K39" s="128">
        <f>J39+محاسبات!H36</f>
        <v>0</v>
      </c>
      <c r="L39" s="173">
        <f>K39/'life table -مفروضات و نرخ ها'!$M$5</f>
        <v>0</v>
      </c>
      <c r="M39" s="132">
        <v>0</v>
      </c>
      <c r="N39" s="173" t="str">
        <f>محاسبات!CJ36</f>
        <v/>
      </c>
      <c r="O39" s="128" t="str">
        <f>محاسبات!CN36</f>
        <v/>
      </c>
      <c r="P39" s="175" t="str">
        <f t="shared" si="1"/>
        <v/>
      </c>
    </row>
    <row r="40" spans="1:16" ht="17.25" x14ac:dyDescent="0.4">
      <c r="A40" s="172" t="str">
        <f>محاسبات!A37</f>
        <v/>
      </c>
      <c r="B40" s="173" t="str">
        <f>محاسبات!B37</f>
        <v/>
      </c>
      <c r="C40" s="173">
        <f>محاسبات!G37</f>
        <v>0</v>
      </c>
      <c r="D40" s="128">
        <f t="shared" si="0"/>
        <v>3824981904.2400026</v>
      </c>
      <c r="E40" s="174">
        <f>محاسبات!S37</f>
        <v>0</v>
      </c>
      <c r="F40" s="172">
        <f>محاسبات!T37</f>
        <v>0</v>
      </c>
      <c r="G40" s="173" t="str">
        <f>محاسبات!W37</f>
        <v/>
      </c>
      <c r="H40" s="173">
        <f>محاسبات!Z37</f>
        <v>0</v>
      </c>
      <c r="I40" s="173">
        <f>محاسبات!AC37</f>
        <v>0</v>
      </c>
      <c r="J40" s="128">
        <f>IF(A40&lt;='ورود اطلاعات'!$B$8,محاسبات!CA37+محاسبات!CB37+محاسبات!CC37,0)</f>
        <v>0</v>
      </c>
      <c r="K40" s="128">
        <f>J40+محاسبات!H37</f>
        <v>0</v>
      </c>
      <c r="L40" s="173">
        <f>K40/'life table -مفروضات و نرخ ها'!$M$5</f>
        <v>0</v>
      </c>
      <c r="M40" s="132">
        <v>0</v>
      </c>
      <c r="N40" s="173" t="str">
        <f>محاسبات!CJ37</f>
        <v/>
      </c>
      <c r="O40" s="128" t="str">
        <f>محاسبات!CN37</f>
        <v/>
      </c>
      <c r="P40" s="175" t="str">
        <f t="shared" si="1"/>
        <v/>
      </c>
    </row>
    <row r="41" spans="1:16" ht="18" thickBot="1" x14ac:dyDescent="0.45">
      <c r="A41" s="172" t="str">
        <f>محاسبات!A38</f>
        <v/>
      </c>
      <c r="B41" s="173" t="str">
        <f>محاسبات!B38</f>
        <v/>
      </c>
      <c r="C41" s="173">
        <f>محاسبات!G38</f>
        <v>0</v>
      </c>
      <c r="D41" s="128">
        <f t="shared" si="0"/>
        <v>3824981904.2400026</v>
      </c>
      <c r="E41" s="174">
        <f>محاسبات!S38</f>
        <v>0</v>
      </c>
      <c r="F41" s="172">
        <f>محاسبات!T38</f>
        <v>0</v>
      </c>
      <c r="G41" s="173" t="str">
        <f>محاسبات!W38</f>
        <v/>
      </c>
      <c r="H41" s="173">
        <f>محاسبات!Z38</f>
        <v>0</v>
      </c>
      <c r="I41" s="173">
        <f>محاسبات!AC38</f>
        <v>0</v>
      </c>
      <c r="J41" s="128">
        <f>IF(A41&lt;='ورود اطلاعات'!$B$8,محاسبات!CA38+محاسبات!CB38+محاسبات!CC38,0)</f>
        <v>0</v>
      </c>
      <c r="K41" s="128">
        <f>J41+محاسبات!H38</f>
        <v>0</v>
      </c>
      <c r="L41" s="173">
        <f>K41/'life table -مفروضات و نرخ ها'!$M$5</f>
        <v>0</v>
      </c>
      <c r="M41" s="132">
        <v>0</v>
      </c>
      <c r="N41" s="173" t="str">
        <f>محاسبات!CJ38</f>
        <v/>
      </c>
      <c r="O41" s="128" t="str">
        <f>محاسبات!CN38</f>
        <v/>
      </c>
      <c r="P41" s="175" t="str">
        <f t="shared" si="1"/>
        <v/>
      </c>
    </row>
    <row r="42" spans="1:16" ht="84.75" customHeight="1" thickBot="1" x14ac:dyDescent="0.3">
      <c r="A42" s="226" t="s">
        <v>235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</row>
    <row r="43" spans="1:16" ht="17.25" x14ac:dyDescent="0.4">
      <c r="A43" s="172" t="str">
        <f>محاسبات!A39</f>
        <v/>
      </c>
      <c r="B43" s="173" t="str">
        <f>محاسبات!B39</f>
        <v/>
      </c>
      <c r="C43" s="173">
        <f>محاسبات!G39</f>
        <v>0</v>
      </c>
      <c r="D43" s="128">
        <f>IF(A43&lt;='ورود اطلاعات'!$B$8,K43,0)</f>
        <v>0</v>
      </c>
      <c r="E43" s="174">
        <f>محاسبات!S39</f>
        <v>0</v>
      </c>
      <c r="F43" s="172">
        <f>محاسبات!T39</f>
        <v>0</v>
      </c>
      <c r="G43" s="173" t="str">
        <f>محاسبات!W39</f>
        <v/>
      </c>
      <c r="H43" s="173">
        <f>محاسبات!Z39</f>
        <v>0</v>
      </c>
      <c r="I43" s="173">
        <f>محاسبات!AC39</f>
        <v>0</v>
      </c>
      <c r="J43" s="128">
        <f>IF(A43&lt;='ورود اطلاعات'!$B$8,محاسبات!CA39+محاسبات!CB39+محاسبات!CC39,0)</f>
        <v>0</v>
      </c>
      <c r="K43" s="128">
        <f>J43+محاسبات!H39</f>
        <v>0</v>
      </c>
      <c r="L43" s="173">
        <f>K43/'life table -مفروضات و نرخ ها'!$M$5</f>
        <v>0</v>
      </c>
      <c r="M43" s="132">
        <v>0</v>
      </c>
      <c r="N43" s="173" t="str">
        <f>محاسبات!CJ39</f>
        <v/>
      </c>
      <c r="O43" s="174" t="str">
        <f>محاسبات!CN39</f>
        <v/>
      </c>
      <c r="P43" s="175" t="str">
        <f t="shared" si="1"/>
        <v/>
      </c>
    </row>
    <row r="44" spans="1:16" ht="17.25" x14ac:dyDescent="0.4">
      <c r="A44" s="172" t="str">
        <f>محاسبات!A40</f>
        <v/>
      </c>
      <c r="B44" s="173" t="str">
        <f>محاسبات!B40</f>
        <v/>
      </c>
      <c r="C44" s="173">
        <f>محاسبات!G40</f>
        <v>0</v>
      </c>
      <c r="D44" s="128">
        <f>IF(A44&lt;='ورود اطلاعات'!$B$8,K44,0)</f>
        <v>0</v>
      </c>
      <c r="E44" s="174">
        <f>محاسبات!S40</f>
        <v>0</v>
      </c>
      <c r="F44" s="172">
        <f>محاسبات!T40</f>
        <v>0</v>
      </c>
      <c r="G44" s="173" t="str">
        <f>محاسبات!W40</f>
        <v/>
      </c>
      <c r="H44" s="173">
        <f>محاسبات!Z40</f>
        <v>0</v>
      </c>
      <c r="I44" s="173">
        <f>محاسبات!AC40</f>
        <v>0</v>
      </c>
      <c r="J44" s="128">
        <f>IF(A44&lt;='ورود اطلاعات'!$B$8,محاسبات!CA40+محاسبات!CB40+محاسبات!CC40,0)</f>
        <v>0</v>
      </c>
      <c r="K44" s="128">
        <f>J44+محاسبات!H40</f>
        <v>0</v>
      </c>
      <c r="L44" s="173">
        <f>K44/'life table -مفروضات و نرخ ها'!$M$5</f>
        <v>0</v>
      </c>
      <c r="M44" s="132">
        <v>0</v>
      </c>
      <c r="N44" s="173" t="str">
        <f>محاسبات!CJ40</f>
        <v/>
      </c>
      <c r="O44" s="174" t="str">
        <f>محاسبات!CN40</f>
        <v/>
      </c>
      <c r="P44" s="175" t="str">
        <f t="shared" si="1"/>
        <v/>
      </c>
    </row>
    <row r="45" spans="1:16" ht="17.25" x14ac:dyDescent="0.4">
      <c r="A45" s="172" t="str">
        <f>محاسبات!A41</f>
        <v/>
      </c>
      <c r="B45" s="173" t="str">
        <f>محاسبات!B41</f>
        <v/>
      </c>
      <c r="C45" s="173">
        <f>محاسبات!G41</f>
        <v>0</v>
      </c>
      <c r="D45" s="128">
        <f>IF(A45&lt;='ورود اطلاعات'!$B$8,K45,0)</f>
        <v>0</v>
      </c>
      <c r="E45" s="174">
        <f>محاسبات!S41</f>
        <v>0</v>
      </c>
      <c r="F45" s="172">
        <f>محاسبات!T41</f>
        <v>0</v>
      </c>
      <c r="G45" s="173" t="str">
        <f>محاسبات!W41</f>
        <v/>
      </c>
      <c r="H45" s="173">
        <f>محاسبات!Z41</f>
        <v>0</v>
      </c>
      <c r="I45" s="173">
        <f>محاسبات!AC41</f>
        <v>0</v>
      </c>
      <c r="J45" s="128">
        <f>IF(A45&lt;='ورود اطلاعات'!$B$8,محاسبات!CA41+محاسبات!CB41+محاسبات!CC41,0)</f>
        <v>0</v>
      </c>
      <c r="K45" s="128">
        <f>J45+محاسبات!H41</f>
        <v>0</v>
      </c>
      <c r="L45" s="173">
        <f>K45/'life table -مفروضات و نرخ ها'!$M$5</f>
        <v>0</v>
      </c>
      <c r="M45" s="132">
        <v>0</v>
      </c>
      <c r="N45" s="173" t="str">
        <f>محاسبات!CJ41</f>
        <v/>
      </c>
      <c r="O45" s="174" t="str">
        <f>محاسبات!CN41</f>
        <v/>
      </c>
      <c r="P45" s="175" t="str">
        <f t="shared" si="1"/>
        <v/>
      </c>
    </row>
    <row r="46" spans="1:16" ht="17.25" x14ac:dyDescent="0.4">
      <c r="A46" s="172" t="str">
        <f>محاسبات!A42</f>
        <v/>
      </c>
      <c r="B46" s="173" t="str">
        <f>محاسبات!B42</f>
        <v/>
      </c>
      <c r="C46" s="173">
        <f>محاسبات!G42</f>
        <v>0</v>
      </c>
      <c r="D46" s="128">
        <f>IF(A46&lt;='ورود اطلاعات'!$B$8,K46,0)</f>
        <v>0</v>
      </c>
      <c r="E46" s="174">
        <f>محاسبات!S42</f>
        <v>0</v>
      </c>
      <c r="F46" s="172">
        <f>محاسبات!T42</f>
        <v>0</v>
      </c>
      <c r="G46" s="173" t="str">
        <f>محاسبات!W42</f>
        <v/>
      </c>
      <c r="H46" s="173">
        <f>محاسبات!Z42</f>
        <v>0</v>
      </c>
      <c r="I46" s="173">
        <f>محاسبات!AC42</f>
        <v>0</v>
      </c>
      <c r="J46" s="128">
        <f>IF(A46&lt;='ورود اطلاعات'!$B$8,محاسبات!CA42+محاسبات!CB42+محاسبات!CC42,0)</f>
        <v>0</v>
      </c>
      <c r="K46" s="128">
        <f>J46+محاسبات!H42</f>
        <v>0</v>
      </c>
      <c r="L46" s="173">
        <f>K46/'life table -مفروضات و نرخ ها'!$M$5</f>
        <v>0</v>
      </c>
      <c r="M46" s="132">
        <v>0</v>
      </c>
      <c r="N46" s="173" t="str">
        <f>محاسبات!CJ42</f>
        <v/>
      </c>
      <c r="O46" s="174" t="str">
        <f>محاسبات!CN42</f>
        <v/>
      </c>
      <c r="P46" s="175" t="str">
        <f t="shared" si="1"/>
        <v/>
      </c>
    </row>
    <row r="47" spans="1:16" ht="17.25" x14ac:dyDescent="0.4">
      <c r="A47" s="172" t="str">
        <f>محاسبات!A43</f>
        <v/>
      </c>
      <c r="B47" s="173" t="str">
        <f>محاسبات!B43</f>
        <v/>
      </c>
      <c r="C47" s="173">
        <f>محاسبات!G43</f>
        <v>0</v>
      </c>
      <c r="D47" s="128">
        <f>IF(A47&lt;='ورود اطلاعات'!$B$8,K47,0)</f>
        <v>0</v>
      </c>
      <c r="E47" s="174">
        <f>محاسبات!S43</f>
        <v>0</v>
      </c>
      <c r="F47" s="172">
        <f>محاسبات!T43</f>
        <v>0</v>
      </c>
      <c r="G47" s="173" t="str">
        <f>محاسبات!W43</f>
        <v/>
      </c>
      <c r="H47" s="173">
        <f>محاسبات!Z43</f>
        <v>0</v>
      </c>
      <c r="I47" s="173">
        <f>محاسبات!AC43</f>
        <v>0</v>
      </c>
      <c r="J47" s="128">
        <f>IF(A47&lt;='ورود اطلاعات'!$B$8,محاسبات!CA43+محاسبات!CB43+محاسبات!CC43,0)</f>
        <v>0</v>
      </c>
      <c r="K47" s="128">
        <f>J47+محاسبات!H43</f>
        <v>0</v>
      </c>
      <c r="L47" s="173">
        <f>K47/'life table -مفروضات و نرخ ها'!$M$5</f>
        <v>0</v>
      </c>
      <c r="M47" s="132">
        <v>0</v>
      </c>
      <c r="N47" s="173" t="str">
        <f>محاسبات!CJ43</f>
        <v/>
      </c>
      <c r="O47" s="174" t="str">
        <f>محاسبات!CN43</f>
        <v/>
      </c>
      <c r="P47" s="175" t="str">
        <f t="shared" si="1"/>
        <v/>
      </c>
    </row>
    <row r="48" spans="1:16" ht="17.25" x14ac:dyDescent="0.4">
      <c r="A48" s="172" t="str">
        <f>محاسبات!A44</f>
        <v/>
      </c>
      <c r="B48" s="173" t="str">
        <f>محاسبات!B44</f>
        <v/>
      </c>
      <c r="C48" s="173">
        <f>محاسبات!G44</f>
        <v>0</v>
      </c>
      <c r="D48" s="128">
        <f>IF(A48&lt;='ورود اطلاعات'!$B$8,K48,0)</f>
        <v>0</v>
      </c>
      <c r="E48" s="174">
        <f>محاسبات!S44</f>
        <v>0</v>
      </c>
      <c r="F48" s="172">
        <f>محاسبات!T44</f>
        <v>0</v>
      </c>
      <c r="G48" s="173" t="str">
        <f>محاسبات!W44</f>
        <v/>
      </c>
      <c r="H48" s="173">
        <f>محاسبات!Z44</f>
        <v>0</v>
      </c>
      <c r="I48" s="173">
        <f>محاسبات!AC44</f>
        <v>0</v>
      </c>
      <c r="J48" s="128">
        <f>IF(A48&lt;='ورود اطلاعات'!$B$8,محاسبات!CA44+محاسبات!CB44+محاسبات!CC44,0)</f>
        <v>0</v>
      </c>
      <c r="K48" s="128">
        <f>J48+محاسبات!H44</f>
        <v>0</v>
      </c>
      <c r="L48" s="173">
        <f>K48/'life table -مفروضات و نرخ ها'!$M$5</f>
        <v>0</v>
      </c>
      <c r="M48" s="132">
        <v>0</v>
      </c>
      <c r="N48" s="173" t="str">
        <f>محاسبات!CJ44</f>
        <v/>
      </c>
      <c r="O48" s="174" t="str">
        <f>محاسبات!CN44</f>
        <v/>
      </c>
      <c r="P48" s="175" t="str">
        <f t="shared" si="1"/>
        <v/>
      </c>
    </row>
    <row r="49" spans="1:16" ht="17.25" x14ac:dyDescent="0.4">
      <c r="A49" s="172" t="str">
        <f>محاسبات!A45</f>
        <v/>
      </c>
      <c r="B49" s="173" t="str">
        <f>محاسبات!B45</f>
        <v/>
      </c>
      <c r="C49" s="173">
        <f>محاسبات!G45</f>
        <v>0</v>
      </c>
      <c r="D49" s="128">
        <f>IF(A49&lt;='ورود اطلاعات'!$B$8,K49,0)</f>
        <v>0</v>
      </c>
      <c r="E49" s="174">
        <f>محاسبات!S45</f>
        <v>0</v>
      </c>
      <c r="F49" s="172">
        <f>محاسبات!T45</f>
        <v>0</v>
      </c>
      <c r="G49" s="173" t="str">
        <f>محاسبات!W45</f>
        <v/>
      </c>
      <c r="H49" s="173">
        <f>محاسبات!Z45</f>
        <v>0</v>
      </c>
      <c r="I49" s="173">
        <f>محاسبات!AC45</f>
        <v>0</v>
      </c>
      <c r="J49" s="128">
        <f>IF(A49&lt;='ورود اطلاعات'!$B$8,محاسبات!CA45+محاسبات!CB45+محاسبات!CC45,0)</f>
        <v>0</v>
      </c>
      <c r="K49" s="128">
        <f>J49+محاسبات!H45</f>
        <v>0</v>
      </c>
      <c r="L49" s="173">
        <f>K49/'life table -مفروضات و نرخ ها'!$M$5</f>
        <v>0</v>
      </c>
      <c r="M49" s="132">
        <v>0</v>
      </c>
      <c r="N49" s="173" t="str">
        <f>محاسبات!CJ45</f>
        <v/>
      </c>
      <c r="O49" s="174" t="str">
        <f>محاسبات!CN45</f>
        <v/>
      </c>
      <c r="P49" s="175" t="str">
        <f t="shared" si="1"/>
        <v/>
      </c>
    </row>
    <row r="50" spans="1:16" ht="17.25" x14ac:dyDescent="0.4">
      <c r="A50" s="172" t="str">
        <f>محاسبات!A46</f>
        <v/>
      </c>
      <c r="B50" s="173" t="str">
        <f>محاسبات!B46</f>
        <v/>
      </c>
      <c r="C50" s="173">
        <f>محاسبات!G46</f>
        <v>0</v>
      </c>
      <c r="D50" s="128">
        <f>IF(A50&lt;='ورود اطلاعات'!$B$8,K50,0)</f>
        <v>0</v>
      </c>
      <c r="E50" s="174">
        <f>محاسبات!S46</f>
        <v>0</v>
      </c>
      <c r="F50" s="172">
        <f>محاسبات!T46</f>
        <v>0</v>
      </c>
      <c r="G50" s="173" t="str">
        <f>محاسبات!W46</f>
        <v/>
      </c>
      <c r="H50" s="173">
        <f>محاسبات!Z46</f>
        <v>0</v>
      </c>
      <c r="I50" s="173">
        <f>محاسبات!AC46</f>
        <v>0</v>
      </c>
      <c r="J50" s="128">
        <f>IF(A50&lt;='ورود اطلاعات'!$B$8,محاسبات!CA46+محاسبات!CB46+محاسبات!CC46,0)</f>
        <v>0</v>
      </c>
      <c r="K50" s="128">
        <f>J50+محاسبات!H46</f>
        <v>0</v>
      </c>
      <c r="L50" s="173">
        <f>K50/'life table -مفروضات و نرخ ها'!$M$5</f>
        <v>0</v>
      </c>
      <c r="M50" s="132">
        <v>0</v>
      </c>
      <c r="N50" s="173" t="str">
        <f>محاسبات!CJ46</f>
        <v/>
      </c>
      <c r="O50" s="174" t="str">
        <f>محاسبات!CN46</f>
        <v/>
      </c>
      <c r="P50" s="175" t="str">
        <f t="shared" si="1"/>
        <v/>
      </c>
    </row>
    <row r="51" spans="1:16" ht="17.25" x14ac:dyDescent="0.4">
      <c r="A51" s="172" t="str">
        <f>محاسبات!A47</f>
        <v/>
      </c>
      <c r="B51" s="173" t="str">
        <f>محاسبات!B47</f>
        <v/>
      </c>
      <c r="C51" s="173">
        <f>محاسبات!G47</f>
        <v>0</v>
      </c>
      <c r="D51" s="128">
        <f>IF(A51&lt;='ورود اطلاعات'!$B$8,K51,0)</f>
        <v>0</v>
      </c>
      <c r="E51" s="174">
        <f>محاسبات!S47</f>
        <v>0</v>
      </c>
      <c r="F51" s="172">
        <f>محاسبات!T47</f>
        <v>0</v>
      </c>
      <c r="G51" s="173" t="str">
        <f>محاسبات!W47</f>
        <v/>
      </c>
      <c r="H51" s="173">
        <f>محاسبات!Z47</f>
        <v>0</v>
      </c>
      <c r="I51" s="173">
        <f>محاسبات!AC47</f>
        <v>0</v>
      </c>
      <c r="J51" s="128">
        <f>IF(A51&lt;='ورود اطلاعات'!$B$8,محاسبات!CA47+محاسبات!CB47+محاسبات!CC47,0)</f>
        <v>0</v>
      </c>
      <c r="K51" s="128">
        <f>J51+محاسبات!H47</f>
        <v>0</v>
      </c>
      <c r="L51" s="173">
        <f>K51/'life table -مفروضات و نرخ ها'!$M$5</f>
        <v>0</v>
      </c>
      <c r="M51" s="132">
        <v>0</v>
      </c>
      <c r="N51" s="173" t="str">
        <f>محاسبات!CJ47</f>
        <v/>
      </c>
      <c r="O51" s="174" t="str">
        <f>محاسبات!CN47</f>
        <v/>
      </c>
      <c r="P51" s="175" t="str">
        <f t="shared" si="1"/>
        <v/>
      </c>
    </row>
    <row r="52" spans="1:16" ht="17.25" x14ac:dyDescent="0.4">
      <c r="A52" s="172" t="str">
        <f>محاسبات!A48</f>
        <v/>
      </c>
      <c r="B52" s="173" t="str">
        <f>محاسبات!B48</f>
        <v/>
      </c>
      <c r="C52" s="173">
        <f>محاسبات!G48</f>
        <v>0</v>
      </c>
      <c r="D52" s="128">
        <f>IF(A52&lt;='ورود اطلاعات'!$B$8,K52,0)</f>
        <v>0</v>
      </c>
      <c r="E52" s="174">
        <f>محاسبات!S48</f>
        <v>0</v>
      </c>
      <c r="F52" s="172">
        <f>محاسبات!T48</f>
        <v>0</v>
      </c>
      <c r="G52" s="173" t="str">
        <f>محاسبات!W48</f>
        <v/>
      </c>
      <c r="H52" s="173">
        <f>محاسبات!Z48</f>
        <v>0</v>
      </c>
      <c r="I52" s="173">
        <f>محاسبات!AC48</f>
        <v>0</v>
      </c>
      <c r="J52" s="128">
        <f>IF(A52&lt;='ورود اطلاعات'!$B$8,محاسبات!CA48+محاسبات!CB48+محاسبات!CC48,0)</f>
        <v>0</v>
      </c>
      <c r="K52" s="128">
        <f>J52+محاسبات!H48</f>
        <v>0</v>
      </c>
      <c r="L52" s="173">
        <f>K52/'life table -مفروضات و نرخ ها'!$M$5</f>
        <v>0</v>
      </c>
      <c r="M52" s="132">
        <v>0</v>
      </c>
      <c r="N52" s="173" t="str">
        <f>محاسبات!CJ48</f>
        <v/>
      </c>
      <c r="O52" s="174" t="str">
        <f>محاسبات!CN48</f>
        <v/>
      </c>
      <c r="P52" s="175" t="str">
        <f t="shared" si="1"/>
        <v/>
      </c>
    </row>
    <row r="53" spans="1:16" ht="17.25" x14ac:dyDescent="0.4">
      <c r="A53" s="172" t="str">
        <f>محاسبات!A49</f>
        <v/>
      </c>
      <c r="B53" s="173" t="str">
        <f>محاسبات!B49</f>
        <v/>
      </c>
      <c r="C53" s="173">
        <f>محاسبات!G49</f>
        <v>0</v>
      </c>
      <c r="D53" s="128">
        <f>IF(A53&lt;='ورود اطلاعات'!$B$8,K53,0)</f>
        <v>0</v>
      </c>
      <c r="E53" s="174">
        <f>محاسبات!S49</f>
        <v>0</v>
      </c>
      <c r="F53" s="172">
        <f>محاسبات!T49</f>
        <v>0</v>
      </c>
      <c r="G53" s="173" t="str">
        <f>محاسبات!W49</f>
        <v/>
      </c>
      <c r="H53" s="173">
        <f>محاسبات!Z49</f>
        <v>0</v>
      </c>
      <c r="I53" s="173">
        <f>محاسبات!AC49</f>
        <v>0</v>
      </c>
      <c r="J53" s="128">
        <f>IF(A53&lt;='ورود اطلاعات'!$B$8,محاسبات!CA49+محاسبات!CB49+محاسبات!CC49,0)</f>
        <v>0</v>
      </c>
      <c r="K53" s="128">
        <f>J53+محاسبات!H49</f>
        <v>0</v>
      </c>
      <c r="L53" s="173">
        <f>K53/'life table -مفروضات و نرخ ها'!$M$5</f>
        <v>0</v>
      </c>
      <c r="M53" s="132">
        <v>0</v>
      </c>
      <c r="N53" s="173" t="str">
        <f>محاسبات!CJ49</f>
        <v/>
      </c>
      <c r="O53" s="174" t="str">
        <f>محاسبات!CN49</f>
        <v/>
      </c>
      <c r="P53" s="175" t="str">
        <f t="shared" si="1"/>
        <v/>
      </c>
    </row>
    <row r="54" spans="1:16" ht="17.25" x14ac:dyDescent="0.4">
      <c r="A54" s="172" t="str">
        <f>محاسبات!A50</f>
        <v/>
      </c>
      <c r="B54" s="173" t="str">
        <f>محاسبات!B50</f>
        <v/>
      </c>
      <c r="C54" s="173">
        <f>محاسبات!G50</f>
        <v>0</v>
      </c>
      <c r="D54" s="128">
        <f>IF(A54&lt;='ورود اطلاعات'!$B$8,K54,0)</f>
        <v>0</v>
      </c>
      <c r="E54" s="174">
        <f>محاسبات!S50</f>
        <v>0</v>
      </c>
      <c r="F54" s="172">
        <f>محاسبات!T50</f>
        <v>0</v>
      </c>
      <c r="G54" s="173" t="str">
        <f>محاسبات!W50</f>
        <v/>
      </c>
      <c r="H54" s="173">
        <f>محاسبات!Z50</f>
        <v>0</v>
      </c>
      <c r="I54" s="173">
        <f>محاسبات!AC50</f>
        <v>0</v>
      </c>
      <c r="J54" s="128">
        <f>IF(A54&lt;='ورود اطلاعات'!$B$8,محاسبات!CA50+محاسبات!CB50+محاسبات!CC50,0)</f>
        <v>0</v>
      </c>
      <c r="K54" s="128">
        <f>J54+محاسبات!H50</f>
        <v>0</v>
      </c>
      <c r="L54" s="173">
        <f>K54/'life table -مفروضات و نرخ ها'!$M$5</f>
        <v>0</v>
      </c>
      <c r="M54" s="132">
        <v>0</v>
      </c>
      <c r="N54" s="173" t="str">
        <f>محاسبات!CJ50</f>
        <v/>
      </c>
      <c r="O54" s="174" t="str">
        <f>محاسبات!CN50</f>
        <v/>
      </c>
      <c r="P54" s="175" t="str">
        <f t="shared" si="1"/>
        <v/>
      </c>
    </row>
    <row r="55" spans="1:16" ht="17.25" x14ac:dyDescent="0.4">
      <c r="A55" s="172" t="str">
        <f>محاسبات!A51</f>
        <v/>
      </c>
      <c r="B55" s="173" t="str">
        <f>محاسبات!B51</f>
        <v/>
      </c>
      <c r="C55" s="173">
        <f>محاسبات!G51</f>
        <v>0</v>
      </c>
      <c r="D55" s="128">
        <f>IF(A55&lt;='ورود اطلاعات'!$B$8,K55,0)</f>
        <v>0</v>
      </c>
      <c r="E55" s="174">
        <f>محاسبات!S51</f>
        <v>0</v>
      </c>
      <c r="F55" s="172">
        <f>محاسبات!T51</f>
        <v>0</v>
      </c>
      <c r="G55" s="173" t="str">
        <f>محاسبات!W51</f>
        <v/>
      </c>
      <c r="H55" s="173">
        <f>محاسبات!Z51</f>
        <v>0</v>
      </c>
      <c r="I55" s="173">
        <f>محاسبات!AC51</f>
        <v>0</v>
      </c>
      <c r="J55" s="128">
        <f>IF(A55&lt;='ورود اطلاعات'!$B$8,محاسبات!CA51+محاسبات!CB51+محاسبات!CC51,0)</f>
        <v>0</v>
      </c>
      <c r="K55" s="128">
        <f>J55+محاسبات!H51</f>
        <v>0</v>
      </c>
      <c r="L55" s="173">
        <f>K55/'life table -مفروضات و نرخ ها'!$M$5</f>
        <v>0</v>
      </c>
      <c r="M55" s="132">
        <v>0</v>
      </c>
      <c r="N55" s="173" t="str">
        <f>محاسبات!CJ51</f>
        <v/>
      </c>
      <c r="O55" s="174" t="str">
        <f>محاسبات!CN51</f>
        <v/>
      </c>
      <c r="P55" s="175" t="str">
        <f t="shared" si="1"/>
        <v/>
      </c>
    </row>
    <row r="56" spans="1:16" ht="17.25" x14ac:dyDescent="0.4">
      <c r="A56" s="172" t="str">
        <f>محاسبات!A52</f>
        <v/>
      </c>
      <c r="B56" s="173" t="str">
        <f>محاسبات!B52</f>
        <v/>
      </c>
      <c r="C56" s="173">
        <f>محاسبات!G52</f>
        <v>0</v>
      </c>
      <c r="D56" s="128">
        <f>IF(A56&lt;='ورود اطلاعات'!$B$8,K56,0)</f>
        <v>0</v>
      </c>
      <c r="E56" s="174">
        <f>محاسبات!S52</f>
        <v>0</v>
      </c>
      <c r="F56" s="172">
        <f>محاسبات!T52</f>
        <v>0</v>
      </c>
      <c r="G56" s="173" t="str">
        <f>محاسبات!W52</f>
        <v/>
      </c>
      <c r="H56" s="173">
        <f>محاسبات!Z52</f>
        <v>0</v>
      </c>
      <c r="I56" s="173">
        <f>محاسبات!AC52</f>
        <v>0</v>
      </c>
      <c r="J56" s="128">
        <f>IF(A56&lt;='ورود اطلاعات'!$B$8,محاسبات!CA52+محاسبات!CB52+محاسبات!CC52,0)</f>
        <v>0</v>
      </c>
      <c r="K56" s="128">
        <f>J56+محاسبات!H52</f>
        <v>0</v>
      </c>
      <c r="L56" s="173">
        <f>K56/'life table -مفروضات و نرخ ها'!$M$5</f>
        <v>0</v>
      </c>
      <c r="M56" s="132">
        <v>0</v>
      </c>
      <c r="N56" s="173" t="str">
        <f>محاسبات!CJ52</f>
        <v/>
      </c>
      <c r="O56" s="174" t="str">
        <f>محاسبات!CN52</f>
        <v/>
      </c>
      <c r="P56" s="175" t="str">
        <f t="shared" si="1"/>
        <v/>
      </c>
    </row>
    <row r="57" spans="1:16" ht="17.25" x14ac:dyDescent="0.4">
      <c r="A57" s="172" t="str">
        <f>محاسبات!A53</f>
        <v/>
      </c>
      <c r="B57" s="173" t="str">
        <f>محاسبات!B53</f>
        <v/>
      </c>
      <c r="C57" s="173">
        <f>محاسبات!G53</f>
        <v>0</v>
      </c>
      <c r="D57" s="128">
        <f>IF(A57&lt;='ورود اطلاعات'!$B$8,K57,0)</f>
        <v>0</v>
      </c>
      <c r="E57" s="174">
        <f>محاسبات!S53</f>
        <v>0</v>
      </c>
      <c r="F57" s="172">
        <f>محاسبات!T53</f>
        <v>0</v>
      </c>
      <c r="G57" s="173" t="str">
        <f>محاسبات!W53</f>
        <v/>
      </c>
      <c r="H57" s="173">
        <f>محاسبات!Z53</f>
        <v>0</v>
      </c>
      <c r="I57" s="173">
        <f>محاسبات!AC53</f>
        <v>0</v>
      </c>
      <c r="J57" s="128">
        <f>IF(A57&lt;='ورود اطلاعات'!$B$8,محاسبات!CA53+محاسبات!CB53+محاسبات!CC53,0)</f>
        <v>0</v>
      </c>
      <c r="K57" s="128">
        <f>J57+محاسبات!H53</f>
        <v>0</v>
      </c>
      <c r="L57" s="173">
        <f>K57/'life table -مفروضات و نرخ ها'!$M$5</f>
        <v>0</v>
      </c>
      <c r="M57" s="132">
        <v>0</v>
      </c>
      <c r="N57" s="173" t="str">
        <f>محاسبات!CJ53</f>
        <v/>
      </c>
      <c r="O57" s="174" t="str">
        <f>محاسبات!CN53</f>
        <v/>
      </c>
      <c r="P57" s="175" t="str">
        <f t="shared" si="1"/>
        <v/>
      </c>
    </row>
    <row r="58" spans="1:16" ht="17.25" x14ac:dyDescent="0.4">
      <c r="A58" s="172" t="str">
        <f>محاسبات!A54</f>
        <v/>
      </c>
      <c r="B58" s="173" t="str">
        <f>محاسبات!B54</f>
        <v/>
      </c>
      <c r="C58" s="173">
        <f>محاسبات!G54</f>
        <v>0</v>
      </c>
      <c r="D58" s="128">
        <f>IF(A58&lt;='ورود اطلاعات'!$B$8,K58,0)</f>
        <v>0</v>
      </c>
      <c r="E58" s="174">
        <f>محاسبات!S54</f>
        <v>0</v>
      </c>
      <c r="F58" s="172">
        <f>محاسبات!T54</f>
        <v>0</v>
      </c>
      <c r="G58" s="173" t="str">
        <f>محاسبات!W54</f>
        <v/>
      </c>
      <c r="H58" s="173">
        <f>محاسبات!Z54</f>
        <v>0</v>
      </c>
      <c r="I58" s="173">
        <f>محاسبات!AC54</f>
        <v>0</v>
      </c>
      <c r="J58" s="128">
        <f>IF(A58&lt;='ورود اطلاعات'!$B$8,محاسبات!CA54+محاسبات!CB54+محاسبات!CC54,0)</f>
        <v>0</v>
      </c>
      <c r="K58" s="128">
        <f>J58+محاسبات!H54</f>
        <v>0</v>
      </c>
      <c r="L58" s="173">
        <f>K58/'life table -مفروضات و نرخ ها'!$M$5</f>
        <v>0</v>
      </c>
      <c r="M58" s="132">
        <v>0</v>
      </c>
      <c r="N58" s="173" t="str">
        <f>محاسبات!CJ54</f>
        <v/>
      </c>
      <c r="O58" s="174" t="str">
        <f>محاسبات!CN54</f>
        <v/>
      </c>
      <c r="P58" s="175" t="str">
        <f t="shared" si="1"/>
        <v/>
      </c>
    </row>
    <row r="59" spans="1:16" ht="17.25" x14ac:dyDescent="0.4">
      <c r="A59" s="172" t="str">
        <f>محاسبات!A55</f>
        <v/>
      </c>
      <c r="B59" s="173" t="str">
        <f>محاسبات!B55</f>
        <v/>
      </c>
      <c r="C59" s="173">
        <f>محاسبات!G55</f>
        <v>0</v>
      </c>
      <c r="D59" s="128">
        <f>IF(A59&lt;='ورود اطلاعات'!$B$8,K59,0)</f>
        <v>0</v>
      </c>
      <c r="E59" s="174">
        <f>محاسبات!S55</f>
        <v>0</v>
      </c>
      <c r="F59" s="172">
        <f>محاسبات!T55</f>
        <v>0</v>
      </c>
      <c r="G59" s="173" t="str">
        <f>محاسبات!W55</f>
        <v/>
      </c>
      <c r="H59" s="173">
        <f>محاسبات!Z55</f>
        <v>0</v>
      </c>
      <c r="I59" s="173">
        <f>محاسبات!AC55</f>
        <v>0</v>
      </c>
      <c r="J59" s="128">
        <f>IF(A59&lt;='ورود اطلاعات'!$B$8,محاسبات!CA55+محاسبات!CB55+محاسبات!CC55,0)</f>
        <v>0</v>
      </c>
      <c r="K59" s="128">
        <f>J59+محاسبات!H55</f>
        <v>0</v>
      </c>
      <c r="L59" s="173">
        <f>K59/'life table -مفروضات و نرخ ها'!$M$5</f>
        <v>0</v>
      </c>
      <c r="M59" s="132">
        <v>0</v>
      </c>
      <c r="N59" s="173" t="str">
        <f>محاسبات!CJ55</f>
        <v/>
      </c>
      <c r="O59" s="174" t="str">
        <f>محاسبات!CN55</f>
        <v/>
      </c>
      <c r="P59" s="175" t="str">
        <f t="shared" si="1"/>
        <v/>
      </c>
    </row>
    <row r="60" spans="1:16" ht="17.25" x14ac:dyDescent="0.4">
      <c r="A60" s="172" t="str">
        <f>محاسبات!A56</f>
        <v/>
      </c>
      <c r="B60" s="173" t="str">
        <f>محاسبات!B56</f>
        <v/>
      </c>
      <c r="C60" s="173">
        <f>محاسبات!G56</f>
        <v>0</v>
      </c>
      <c r="D60" s="128">
        <f>IF(A60&lt;='ورود اطلاعات'!$B$8,K60,0)</f>
        <v>0</v>
      </c>
      <c r="E60" s="174">
        <f>محاسبات!S56</f>
        <v>0</v>
      </c>
      <c r="F60" s="172">
        <f>محاسبات!T56</f>
        <v>0</v>
      </c>
      <c r="G60" s="173" t="str">
        <f>محاسبات!W56</f>
        <v/>
      </c>
      <c r="H60" s="173">
        <f>محاسبات!Z56</f>
        <v>0</v>
      </c>
      <c r="I60" s="173">
        <f>محاسبات!AC56</f>
        <v>0</v>
      </c>
      <c r="J60" s="128">
        <f>IF(A60&lt;='ورود اطلاعات'!$B$8,محاسبات!CA56+محاسبات!CB56+محاسبات!CC56,0)</f>
        <v>0</v>
      </c>
      <c r="K60" s="128">
        <f>J60+محاسبات!H56</f>
        <v>0</v>
      </c>
      <c r="L60" s="173">
        <f>K60/'life table -مفروضات و نرخ ها'!$M$5</f>
        <v>0</v>
      </c>
      <c r="M60" s="132">
        <v>0</v>
      </c>
      <c r="N60" s="173" t="str">
        <f>محاسبات!CJ56</f>
        <v/>
      </c>
      <c r="O60" s="174" t="str">
        <f>محاسبات!CN56</f>
        <v/>
      </c>
      <c r="P60" s="175" t="str">
        <f t="shared" si="1"/>
        <v/>
      </c>
    </row>
    <row r="61" spans="1:16" ht="17.25" x14ac:dyDescent="0.4">
      <c r="A61" s="172" t="str">
        <f>محاسبات!A57</f>
        <v/>
      </c>
      <c r="B61" s="173" t="str">
        <f>محاسبات!B57</f>
        <v/>
      </c>
      <c r="C61" s="173">
        <f>محاسبات!G57</f>
        <v>0</v>
      </c>
      <c r="D61" s="128">
        <f>IF(A61&lt;='ورود اطلاعات'!$B$8,K61,0)</f>
        <v>0</v>
      </c>
      <c r="E61" s="174">
        <f>محاسبات!S57</f>
        <v>0</v>
      </c>
      <c r="F61" s="172">
        <f>محاسبات!T57</f>
        <v>0</v>
      </c>
      <c r="G61" s="173" t="str">
        <f>محاسبات!W57</f>
        <v/>
      </c>
      <c r="H61" s="173">
        <f>محاسبات!Z57</f>
        <v>0</v>
      </c>
      <c r="I61" s="173">
        <f>محاسبات!AC57</f>
        <v>0</v>
      </c>
      <c r="J61" s="128">
        <f>IF(A61&lt;='ورود اطلاعات'!$B$8,محاسبات!CA57+محاسبات!CB57+محاسبات!CC57,0)</f>
        <v>0</v>
      </c>
      <c r="K61" s="128">
        <f>J61+محاسبات!H57</f>
        <v>0</v>
      </c>
      <c r="L61" s="173">
        <f>K61/'life table -مفروضات و نرخ ها'!$M$5</f>
        <v>0</v>
      </c>
      <c r="M61" s="132">
        <v>0</v>
      </c>
      <c r="N61" s="173" t="str">
        <f>محاسبات!CJ57</f>
        <v/>
      </c>
      <c r="O61" s="174" t="str">
        <f>محاسبات!CN57</f>
        <v/>
      </c>
      <c r="P61" s="175" t="str">
        <f t="shared" si="1"/>
        <v/>
      </c>
    </row>
    <row r="62" spans="1:16" ht="17.25" x14ac:dyDescent="0.4">
      <c r="A62" s="172" t="str">
        <f>محاسبات!A58</f>
        <v/>
      </c>
      <c r="B62" s="173" t="str">
        <f>محاسبات!B58</f>
        <v/>
      </c>
      <c r="C62" s="173">
        <f>محاسبات!G58</f>
        <v>0</v>
      </c>
      <c r="D62" s="128">
        <f>IF(A62&lt;='ورود اطلاعات'!$B$8,K62,0)</f>
        <v>0</v>
      </c>
      <c r="E62" s="174">
        <f>محاسبات!S58</f>
        <v>0</v>
      </c>
      <c r="F62" s="172">
        <f>محاسبات!T58</f>
        <v>0</v>
      </c>
      <c r="G62" s="173" t="str">
        <f>محاسبات!W58</f>
        <v/>
      </c>
      <c r="H62" s="173">
        <f>محاسبات!Z58</f>
        <v>0</v>
      </c>
      <c r="I62" s="173">
        <f>محاسبات!AC58</f>
        <v>0</v>
      </c>
      <c r="J62" s="128">
        <f>IF(A62&lt;='ورود اطلاعات'!$B$8,محاسبات!CA58+محاسبات!CB58+محاسبات!CC58,0)</f>
        <v>0</v>
      </c>
      <c r="K62" s="128">
        <f>J62+محاسبات!H58</f>
        <v>0</v>
      </c>
      <c r="L62" s="173">
        <f>K62/'life table -مفروضات و نرخ ها'!$M$5</f>
        <v>0</v>
      </c>
      <c r="M62" s="132">
        <v>0</v>
      </c>
      <c r="N62" s="173" t="str">
        <f>محاسبات!CJ58</f>
        <v/>
      </c>
      <c r="O62" s="174" t="str">
        <f>محاسبات!CN58</f>
        <v/>
      </c>
      <c r="P62" s="175" t="str">
        <f t="shared" si="1"/>
        <v/>
      </c>
    </row>
    <row r="63" spans="1:16" ht="17.25" x14ac:dyDescent="0.4">
      <c r="A63" s="172" t="str">
        <f>محاسبات!A59</f>
        <v/>
      </c>
      <c r="B63" s="173" t="str">
        <f>محاسبات!B59</f>
        <v/>
      </c>
      <c r="C63" s="173">
        <f>محاسبات!G59</f>
        <v>0</v>
      </c>
      <c r="D63" s="128">
        <f>IF(A63&lt;='ورود اطلاعات'!$B$8,K63,0)</f>
        <v>0</v>
      </c>
      <c r="E63" s="174">
        <f>محاسبات!S59</f>
        <v>0</v>
      </c>
      <c r="F63" s="172">
        <f>محاسبات!T59</f>
        <v>0</v>
      </c>
      <c r="G63" s="173" t="str">
        <f>محاسبات!W59</f>
        <v/>
      </c>
      <c r="H63" s="173">
        <f>محاسبات!Z59</f>
        <v>0</v>
      </c>
      <c r="I63" s="173">
        <f>محاسبات!AC59</f>
        <v>0</v>
      </c>
      <c r="J63" s="128">
        <f>IF(A63&lt;='ورود اطلاعات'!$B$8,محاسبات!CA59+محاسبات!CB59+محاسبات!CC59,0)</f>
        <v>0</v>
      </c>
      <c r="K63" s="128">
        <f>J63+محاسبات!H59</f>
        <v>0</v>
      </c>
      <c r="L63" s="173">
        <f>K63/'life table -مفروضات و نرخ ها'!$M$5</f>
        <v>0</v>
      </c>
      <c r="M63" s="132">
        <v>0</v>
      </c>
      <c r="N63" s="173" t="str">
        <f>محاسبات!CJ59</f>
        <v/>
      </c>
      <c r="O63" s="174" t="str">
        <f>محاسبات!CN59</f>
        <v/>
      </c>
      <c r="P63" s="175" t="str">
        <f t="shared" si="1"/>
        <v/>
      </c>
    </row>
    <row r="64" spans="1:16" ht="17.25" x14ac:dyDescent="0.4">
      <c r="A64" s="172" t="str">
        <f>محاسبات!A60</f>
        <v/>
      </c>
      <c r="B64" s="173" t="str">
        <f>محاسبات!B60</f>
        <v/>
      </c>
      <c r="C64" s="173">
        <f>محاسبات!G60</f>
        <v>0</v>
      </c>
      <c r="D64" s="128">
        <f>IF(A64&lt;='ورود اطلاعات'!$B$8,K64,0)</f>
        <v>0</v>
      </c>
      <c r="E64" s="174">
        <f>محاسبات!S60</f>
        <v>0</v>
      </c>
      <c r="F64" s="172">
        <f>محاسبات!T60</f>
        <v>0</v>
      </c>
      <c r="G64" s="173" t="str">
        <f>محاسبات!W60</f>
        <v/>
      </c>
      <c r="H64" s="173">
        <f>محاسبات!Z60</f>
        <v>0</v>
      </c>
      <c r="I64" s="173">
        <f>محاسبات!AC60</f>
        <v>0</v>
      </c>
      <c r="J64" s="128">
        <f>IF(A64&lt;='ورود اطلاعات'!$B$8,محاسبات!CA60+محاسبات!CB60+محاسبات!CC60,0)</f>
        <v>0</v>
      </c>
      <c r="K64" s="128">
        <f>J64+محاسبات!H60</f>
        <v>0</v>
      </c>
      <c r="L64" s="173">
        <f>K64/'life table -مفروضات و نرخ ها'!$M$5</f>
        <v>0</v>
      </c>
      <c r="M64" s="132">
        <v>0</v>
      </c>
      <c r="N64" s="173" t="str">
        <f>محاسبات!CJ60</f>
        <v/>
      </c>
      <c r="O64" s="174" t="str">
        <f>محاسبات!CN60</f>
        <v/>
      </c>
      <c r="P64" s="175" t="str">
        <f t="shared" si="1"/>
        <v/>
      </c>
    </row>
    <row r="65" spans="1:16" ht="17.25" x14ac:dyDescent="0.4">
      <c r="A65" s="172" t="str">
        <f>محاسبات!A61</f>
        <v/>
      </c>
      <c r="B65" s="173" t="str">
        <f>محاسبات!B61</f>
        <v/>
      </c>
      <c r="C65" s="173">
        <f>محاسبات!G61</f>
        <v>0</v>
      </c>
      <c r="D65" s="128">
        <f>IF(A65&lt;='ورود اطلاعات'!$B$8,K65,0)</f>
        <v>0</v>
      </c>
      <c r="E65" s="174">
        <f>محاسبات!S61</f>
        <v>0</v>
      </c>
      <c r="F65" s="172">
        <f>محاسبات!T61</f>
        <v>0</v>
      </c>
      <c r="G65" s="173" t="str">
        <f>محاسبات!W61</f>
        <v/>
      </c>
      <c r="H65" s="173">
        <f>محاسبات!Z61</f>
        <v>0</v>
      </c>
      <c r="I65" s="173">
        <f>محاسبات!AC61</f>
        <v>0</v>
      </c>
      <c r="J65" s="128">
        <f>IF(A65&lt;='ورود اطلاعات'!$B$8,محاسبات!CA61+محاسبات!CB61+محاسبات!CC61,0)</f>
        <v>0</v>
      </c>
      <c r="K65" s="128">
        <f>J65+محاسبات!H61</f>
        <v>0</v>
      </c>
      <c r="L65" s="173">
        <f>K65/'life table -مفروضات و نرخ ها'!$M$5</f>
        <v>0</v>
      </c>
      <c r="M65" s="132">
        <v>0</v>
      </c>
      <c r="N65" s="173" t="str">
        <f>محاسبات!CJ61</f>
        <v/>
      </c>
      <c r="O65" s="174" t="str">
        <f>محاسبات!CN61</f>
        <v/>
      </c>
      <c r="P65" s="175" t="str">
        <f t="shared" si="1"/>
        <v/>
      </c>
    </row>
    <row r="66" spans="1:16" ht="17.25" x14ac:dyDescent="0.4">
      <c r="A66" s="172" t="str">
        <f>محاسبات!A62</f>
        <v/>
      </c>
      <c r="B66" s="173" t="str">
        <f>محاسبات!B62</f>
        <v/>
      </c>
      <c r="C66" s="173">
        <f>محاسبات!G62</f>
        <v>0</v>
      </c>
      <c r="D66" s="128">
        <f>IF(A66&lt;='ورود اطلاعات'!$B$8,K66,0)</f>
        <v>0</v>
      </c>
      <c r="E66" s="174">
        <f>محاسبات!S62</f>
        <v>0</v>
      </c>
      <c r="F66" s="172">
        <f>محاسبات!T62</f>
        <v>0</v>
      </c>
      <c r="G66" s="173" t="str">
        <f>محاسبات!W62</f>
        <v/>
      </c>
      <c r="H66" s="173">
        <f>محاسبات!Z62</f>
        <v>0</v>
      </c>
      <c r="I66" s="173">
        <f>محاسبات!AC62</f>
        <v>0</v>
      </c>
      <c r="J66" s="128">
        <f>IF(A66&lt;='ورود اطلاعات'!$B$8,محاسبات!CA62+محاسبات!CB62+محاسبات!CC62,0)</f>
        <v>0</v>
      </c>
      <c r="K66" s="128">
        <f>J66+محاسبات!H62</f>
        <v>0</v>
      </c>
      <c r="L66" s="173">
        <f>K66/'life table -مفروضات و نرخ ها'!$M$5</f>
        <v>0</v>
      </c>
      <c r="M66" s="132">
        <v>0</v>
      </c>
      <c r="N66" s="173" t="str">
        <f>محاسبات!CJ62</f>
        <v/>
      </c>
      <c r="O66" s="174" t="str">
        <f>محاسبات!CN62</f>
        <v/>
      </c>
      <c r="P66" s="175" t="str">
        <f t="shared" si="1"/>
        <v/>
      </c>
    </row>
    <row r="67" spans="1:16" ht="17.25" x14ac:dyDescent="0.4">
      <c r="A67" s="172" t="str">
        <f>محاسبات!A63</f>
        <v/>
      </c>
      <c r="B67" s="173" t="str">
        <f>محاسبات!B63</f>
        <v/>
      </c>
      <c r="C67" s="173">
        <f>محاسبات!G63</f>
        <v>0</v>
      </c>
      <c r="D67" s="128">
        <f>IF(A67&lt;='ورود اطلاعات'!$B$8,K67,0)</f>
        <v>0</v>
      </c>
      <c r="E67" s="174">
        <f>محاسبات!S63</f>
        <v>0</v>
      </c>
      <c r="F67" s="172">
        <f>محاسبات!T63</f>
        <v>0</v>
      </c>
      <c r="G67" s="173" t="str">
        <f>محاسبات!W63</f>
        <v/>
      </c>
      <c r="H67" s="173">
        <f>محاسبات!Z63</f>
        <v>0</v>
      </c>
      <c r="I67" s="173">
        <f>محاسبات!AC63</f>
        <v>0</v>
      </c>
      <c r="J67" s="128">
        <f>IF(A67&lt;='ورود اطلاعات'!$B$8,محاسبات!CA63+محاسبات!CB63+محاسبات!CC63,0)</f>
        <v>0</v>
      </c>
      <c r="K67" s="128">
        <f>J67+محاسبات!H63</f>
        <v>0</v>
      </c>
      <c r="L67" s="173">
        <f>K67/'life table -مفروضات و نرخ ها'!$M$5</f>
        <v>0</v>
      </c>
      <c r="M67" s="132">
        <v>0</v>
      </c>
      <c r="N67" s="173" t="str">
        <f>محاسبات!CJ63</f>
        <v/>
      </c>
      <c r="O67" s="174" t="str">
        <f>محاسبات!CN63</f>
        <v/>
      </c>
      <c r="P67" s="175" t="str">
        <f t="shared" si="1"/>
        <v/>
      </c>
    </row>
    <row r="68" spans="1:16" ht="17.25" x14ac:dyDescent="0.4">
      <c r="A68" s="172" t="str">
        <f>محاسبات!A64</f>
        <v/>
      </c>
      <c r="B68" s="173" t="str">
        <f>محاسبات!B64</f>
        <v/>
      </c>
      <c r="C68" s="173">
        <f>محاسبات!G64</f>
        <v>0</v>
      </c>
      <c r="D68" s="128">
        <f>IF(A68&lt;='ورود اطلاعات'!$B$8,K68,0)</f>
        <v>0</v>
      </c>
      <c r="E68" s="174">
        <f>محاسبات!S64</f>
        <v>0</v>
      </c>
      <c r="F68" s="172">
        <f>محاسبات!T64</f>
        <v>0</v>
      </c>
      <c r="G68" s="173" t="str">
        <f>محاسبات!W64</f>
        <v/>
      </c>
      <c r="H68" s="173">
        <f>محاسبات!Z64</f>
        <v>0</v>
      </c>
      <c r="I68" s="173">
        <f>محاسبات!AC64</f>
        <v>0</v>
      </c>
      <c r="J68" s="128">
        <f>IF(A68&lt;='ورود اطلاعات'!$B$8,محاسبات!CA64+محاسبات!CB64+محاسبات!CC64,0)</f>
        <v>0</v>
      </c>
      <c r="K68" s="128">
        <f>J68+محاسبات!H64</f>
        <v>0</v>
      </c>
      <c r="L68" s="173">
        <f>K68/'life table -مفروضات و نرخ ها'!$M$5</f>
        <v>0</v>
      </c>
      <c r="M68" s="132">
        <v>0</v>
      </c>
      <c r="N68" s="173" t="str">
        <f>محاسبات!CJ64</f>
        <v/>
      </c>
      <c r="O68" s="174" t="str">
        <f>محاسبات!CN64</f>
        <v/>
      </c>
      <c r="P68" s="175" t="str">
        <f t="shared" si="1"/>
        <v/>
      </c>
    </row>
    <row r="69" spans="1:16" ht="17.25" x14ac:dyDescent="0.4">
      <c r="A69" s="172" t="str">
        <f>محاسبات!A65</f>
        <v/>
      </c>
      <c r="B69" s="173" t="str">
        <f>محاسبات!B65</f>
        <v/>
      </c>
      <c r="C69" s="173">
        <f>محاسبات!G65</f>
        <v>0</v>
      </c>
      <c r="D69" s="128">
        <f>IF(A69&lt;='ورود اطلاعات'!$B$8,K69,0)</f>
        <v>0</v>
      </c>
      <c r="E69" s="174">
        <f>محاسبات!S65</f>
        <v>0</v>
      </c>
      <c r="F69" s="172">
        <f>محاسبات!T65</f>
        <v>0</v>
      </c>
      <c r="G69" s="173" t="str">
        <f>محاسبات!W65</f>
        <v/>
      </c>
      <c r="H69" s="173">
        <f>محاسبات!Z65</f>
        <v>0</v>
      </c>
      <c r="I69" s="173">
        <f>محاسبات!AC65</f>
        <v>0</v>
      </c>
      <c r="J69" s="128">
        <f>IF(A69&lt;='ورود اطلاعات'!$B$8,محاسبات!CA65+محاسبات!CB65+محاسبات!CC65,0)</f>
        <v>0</v>
      </c>
      <c r="K69" s="128">
        <f>J69+محاسبات!H65</f>
        <v>0</v>
      </c>
      <c r="L69" s="173">
        <f>K69/'life table -مفروضات و نرخ ها'!$M$5</f>
        <v>0</v>
      </c>
      <c r="M69" s="132">
        <v>0</v>
      </c>
      <c r="N69" s="173" t="str">
        <f>محاسبات!CJ65</f>
        <v/>
      </c>
      <c r="O69" s="174" t="str">
        <f>محاسبات!CN65</f>
        <v/>
      </c>
      <c r="P69" s="175" t="str">
        <f t="shared" si="1"/>
        <v/>
      </c>
    </row>
    <row r="70" spans="1:16" ht="17.25" x14ac:dyDescent="0.4">
      <c r="A70" s="172" t="str">
        <f>محاسبات!A66</f>
        <v/>
      </c>
      <c r="B70" s="173" t="str">
        <f>محاسبات!B66</f>
        <v/>
      </c>
      <c r="C70" s="173">
        <f>محاسبات!G66</f>
        <v>0</v>
      </c>
      <c r="D70" s="128">
        <f>IF(A70&lt;='ورود اطلاعات'!$B$8,K70,0)</f>
        <v>0</v>
      </c>
      <c r="E70" s="174">
        <f>محاسبات!S66</f>
        <v>0</v>
      </c>
      <c r="F70" s="172">
        <f>محاسبات!T66</f>
        <v>0</v>
      </c>
      <c r="G70" s="173" t="str">
        <f>محاسبات!W66</f>
        <v/>
      </c>
      <c r="H70" s="173">
        <f>محاسبات!Z66</f>
        <v>0</v>
      </c>
      <c r="I70" s="173">
        <f>محاسبات!AC66</f>
        <v>0</v>
      </c>
      <c r="J70" s="128">
        <f>IF(A70&lt;='ورود اطلاعات'!$B$8,محاسبات!CA66+محاسبات!CB66+محاسبات!CC66,0)</f>
        <v>0</v>
      </c>
      <c r="K70" s="128">
        <f>J70+محاسبات!H66</f>
        <v>0</v>
      </c>
      <c r="L70" s="173">
        <f>K70/'life table -مفروضات و نرخ ها'!$M$5</f>
        <v>0</v>
      </c>
      <c r="M70" s="132">
        <v>0</v>
      </c>
      <c r="N70" s="173" t="str">
        <f>محاسبات!CJ66</f>
        <v/>
      </c>
      <c r="O70" s="174" t="str">
        <f>محاسبات!CN66</f>
        <v/>
      </c>
      <c r="P70" s="175" t="str">
        <f t="shared" si="1"/>
        <v/>
      </c>
    </row>
    <row r="71" spans="1:16" ht="17.25" x14ac:dyDescent="0.4">
      <c r="A71" s="172" t="str">
        <f>محاسبات!A67</f>
        <v/>
      </c>
      <c r="B71" s="173" t="str">
        <f>محاسبات!B67</f>
        <v/>
      </c>
      <c r="C71" s="173">
        <f>محاسبات!G67</f>
        <v>0</v>
      </c>
      <c r="D71" s="128">
        <f>IF(A71&lt;='ورود اطلاعات'!$B$8,K71,0)</f>
        <v>0</v>
      </c>
      <c r="E71" s="174">
        <f>محاسبات!S67</f>
        <v>0</v>
      </c>
      <c r="F71" s="172">
        <f>محاسبات!T67</f>
        <v>0</v>
      </c>
      <c r="G71" s="173" t="str">
        <f>محاسبات!W67</f>
        <v/>
      </c>
      <c r="H71" s="173">
        <f>محاسبات!Z67</f>
        <v>0</v>
      </c>
      <c r="I71" s="173">
        <f>محاسبات!AC67</f>
        <v>0</v>
      </c>
      <c r="J71" s="128">
        <f>IF(A71&lt;='ورود اطلاعات'!$B$8,محاسبات!CA67+محاسبات!CB67+محاسبات!CC67,0)</f>
        <v>0</v>
      </c>
      <c r="K71" s="128">
        <f>J71+محاسبات!H67</f>
        <v>0</v>
      </c>
      <c r="L71" s="173">
        <f>K71/'life table -مفروضات و نرخ ها'!$M$5</f>
        <v>0</v>
      </c>
      <c r="M71" s="132">
        <v>0</v>
      </c>
      <c r="N71" s="173" t="str">
        <f>محاسبات!CJ67</f>
        <v/>
      </c>
      <c r="O71" s="174" t="str">
        <f>محاسبات!CN67</f>
        <v/>
      </c>
      <c r="P71" s="175" t="str">
        <f t="shared" si="1"/>
        <v/>
      </c>
    </row>
    <row r="72" spans="1:16" ht="17.25" x14ac:dyDescent="0.4">
      <c r="A72" s="172" t="str">
        <f>محاسبات!A68</f>
        <v/>
      </c>
      <c r="B72" s="173" t="str">
        <f>محاسبات!B68</f>
        <v/>
      </c>
      <c r="C72" s="173">
        <f>محاسبات!G68</f>
        <v>0</v>
      </c>
      <c r="D72" s="128">
        <f>IF(A72&lt;='ورود اطلاعات'!$B$8,K72,0)</f>
        <v>0</v>
      </c>
      <c r="E72" s="174">
        <f>محاسبات!S68</f>
        <v>0</v>
      </c>
      <c r="F72" s="172">
        <f>محاسبات!T68</f>
        <v>0</v>
      </c>
      <c r="G72" s="173" t="str">
        <f>محاسبات!W68</f>
        <v/>
      </c>
      <c r="H72" s="173">
        <f>محاسبات!Z68</f>
        <v>0</v>
      </c>
      <c r="I72" s="173">
        <f>محاسبات!AC68</f>
        <v>0</v>
      </c>
      <c r="J72" s="128">
        <f>IF(A72&lt;='ورود اطلاعات'!$B$8,محاسبات!CA68+محاسبات!CB68+محاسبات!CC68,0)</f>
        <v>0</v>
      </c>
      <c r="K72" s="128">
        <f>J72+محاسبات!H68</f>
        <v>0</v>
      </c>
      <c r="L72" s="173">
        <f>K72/'life table -مفروضات و نرخ ها'!$M$5</f>
        <v>0</v>
      </c>
      <c r="M72" s="132">
        <v>0</v>
      </c>
      <c r="N72" s="173" t="str">
        <f>محاسبات!CJ68</f>
        <v/>
      </c>
      <c r="O72" s="174" t="str">
        <f>محاسبات!CN68</f>
        <v/>
      </c>
      <c r="P72" s="175" t="str">
        <f t="shared" si="1"/>
        <v/>
      </c>
    </row>
    <row r="73" spans="1:16" ht="17.25" x14ac:dyDescent="0.4">
      <c r="A73" s="172" t="str">
        <f>محاسبات!A69</f>
        <v/>
      </c>
      <c r="B73" s="173" t="str">
        <f>محاسبات!B69</f>
        <v/>
      </c>
      <c r="C73" s="173">
        <f>محاسبات!G69</f>
        <v>0</v>
      </c>
      <c r="D73" s="128">
        <f>IF(A73&lt;='ورود اطلاعات'!$B$8,K73,0)</f>
        <v>0</v>
      </c>
      <c r="E73" s="174">
        <f>محاسبات!S69</f>
        <v>0</v>
      </c>
      <c r="F73" s="172">
        <f>محاسبات!T69</f>
        <v>0</v>
      </c>
      <c r="G73" s="173" t="str">
        <f>محاسبات!W69</f>
        <v/>
      </c>
      <c r="H73" s="173">
        <f>محاسبات!Z69</f>
        <v>0</v>
      </c>
      <c r="I73" s="173">
        <f>محاسبات!AC69</f>
        <v>0</v>
      </c>
      <c r="J73" s="128">
        <f>IF(A73&lt;='ورود اطلاعات'!$B$8,محاسبات!CA69+محاسبات!CB69+محاسبات!CC69,0)</f>
        <v>0</v>
      </c>
      <c r="K73" s="128">
        <f>J73+محاسبات!H69</f>
        <v>0</v>
      </c>
      <c r="L73" s="173">
        <f>K73/'life table -مفروضات و نرخ ها'!$M$5</f>
        <v>0</v>
      </c>
      <c r="M73" s="132">
        <v>0</v>
      </c>
      <c r="N73" s="173" t="str">
        <f>محاسبات!CJ69</f>
        <v/>
      </c>
      <c r="O73" s="174" t="str">
        <f>محاسبات!CN69</f>
        <v/>
      </c>
      <c r="P73" s="175" t="str">
        <f t="shared" si="1"/>
        <v/>
      </c>
    </row>
    <row r="74" spans="1:16" ht="17.25" x14ac:dyDescent="0.4">
      <c r="A74" s="172" t="str">
        <f>محاسبات!A70</f>
        <v/>
      </c>
      <c r="B74" s="173" t="str">
        <f>محاسبات!B70</f>
        <v/>
      </c>
      <c r="C74" s="173">
        <f>محاسبات!G70</f>
        <v>0</v>
      </c>
      <c r="D74" s="128">
        <f>IF(A74&lt;='ورود اطلاعات'!$B$8,K74,0)</f>
        <v>0</v>
      </c>
      <c r="E74" s="174">
        <f>محاسبات!S70</f>
        <v>0</v>
      </c>
      <c r="F74" s="172">
        <f>محاسبات!T70</f>
        <v>0</v>
      </c>
      <c r="G74" s="173" t="str">
        <f>محاسبات!W70</f>
        <v/>
      </c>
      <c r="H74" s="173">
        <f>محاسبات!Z70</f>
        <v>0</v>
      </c>
      <c r="I74" s="173">
        <f>محاسبات!AC70</f>
        <v>0</v>
      </c>
      <c r="J74" s="128">
        <f>IF(A74&lt;='ورود اطلاعات'!$B$8,محاسبات!CA70+محاسبات!CB70+محاسبات!CC70,0)</f>
        <v>0</v>
      </c>
      <c r="K74" s="128">
        <f>J74+محاسبات!H70</f>
        <v>0</v>
      </c>
      <c r="L74" s="173">
        <f>K74/'life table -مفروضات و نرخ ها'!$M$5</f>
        <v>0</v>
      </c>
      <c r="M74" s="132">
        <v>0</v>
      </c>
      <c r="N74" s="173" t="str">
        <f>محاسبات!CJ70</f>
        <v/>
      </c>
      <c r="O74" s="174" t="str">
        <f>محاسبات!CN70</f>
        <v/>
      </c>
      <c r="P74" s="175" t="str">
        <f t="shared" si="1"/>
        <v/>
      </c>
    </row>
    <row r="75" spans="1:16" ht="17.25" x14ac:dyDescent="0.4">
      <c r="A75" s="172" t="str">
        <f>محاسبات!A71</f>
        <v/>
      </c>
      <c r="B75" s="173" t="str">
        <f>محاسبات!B71</f>
        <v/>
      </c>
      <c r="C75" s="173">
        <f>محاسبات!G71</f>
        <v>0</v>
      </c>
      <c r="D75" s="128">
        <f>IF(A75&lt;='ورود اطلاعات'!$B$8,K75,0)</f>
        <v>0</v>
      </c>
      <c r="E75" s="174">
        <f>محاسبات!S71</f>
        <v>0</v>
      </c>
      <c r="F75" s="172">
        <f>محاسبات!T71</f>
        <v>0</v>
      </c>
      <c r="G75" s="173" t="str">
        <f>محاسبات!W71</f>
        <v/>
      </c>
      <c r="H75" s="173">
        <f>محاسبات!Z71</f>
        <v>0</v>
      </c>
      <c r="I75" s="173">
        <f>محاسبات!AC71</f>
        <v>0</v>
      </c>
      <c r="J75" s="128">
        <f>IF(A75&lt;='ورود اطلاعات'!$B$8,محاسبات!CA71+محاسبات!CB71+محاسبات!CC71,0)</f>
        <v>0</v>
      </c>
      <c r="K75" s="128">
        <f>J75+محاسبات!H71</f>
        <v>0</v>
      </c>
      <c r="L75" s="173">
        <f>K75/'life table -مفروضات و نرخ ها'!$M$5</f>
        <v>0</v>
      </c>
      <c r="M75" s="132">
        <v>0</v>
      </c>
      <c r="N75" s="173" t="str">
        <f>محاسبات!CJ71</f>
        <v/>
      </c>
      <c r="O75" s="174" t="str">
        <f>محاسبات!CN71</f>
        <v/>
      </c>
      <c r="P75" s="175" t="str">
        <f t="shared" si="1"/>
        <v/>
      </c>
    </row>
    <row r="76" spans="1:16" ht="17.25" x14ac:dyDescent="0.4">
      <c r="A76" s="172" t="str">
        <f>محاسبات!A72</f>
        <v/>
      </c>
      <c r="B76" s="173" t="str">
        <f>محاسبات!B72</f>
        <v/>
      </c>
      <c r="C76" s="173">
        <f>محاسبات!G72</f>
        <v>0</v>
      </c>
      <c r="D76" s="128">
        <f>IF(A76&lt;='ورود اطلاعات'!$B$8,K76,0)</f>
        <v>0</v>
      </c>
      <c r="E76" s="174">
        <f>محاسبات!S72</f>
        <v>0</v>
      </c>
      <c r="F76" s="172">
        <f>محاسبات!T72</f>
        <v>0</v>
      </c>
      <c r="G76" s="173" t="str">
        <f>محاسبات!W72</f>
        <v/>
      </c>
      <c r="H76" s="173">
        <f>محاسبات!Z72</f>
        <v>0</v>
      </c>
      <c r="I76" s="173">
        <f>محاسبات!AC72</f>
        <v>0</v>
      </c>
      <c r="J76" s="128">
        <f>IF(A76&lt;='ورود اطلاعات'!$B$8,محاسبات!CA72+محاسبات!CB72+محاسبات!CC72,0)</f>
        <v>0</v>
      </c>
      <c r="K76" s="128">
        <f>J76+محاسبات!H72</f>
        <v>0</v>
      </c>
      <c r="L76" s="173">
        <f>K76/'life table -مفروضات و نرخ ها'!$M$5</f>
        <v>0</v>
      </c>
      <c r="M76" s="132">
        <v>0</v>
      </c>
      <c r="N76" s="173" t="str">
        <f>محاسبات!CJ72</f>
        <v/>
      </c>
      <c r="O76" s="174" t="str">
        <f>محاسبات!CN72</f>
        <v/>
      </c>
      <c r="P76" s="175" t="str">
        <f t="shared" si="1"/>
        <v/>
      </c>
    </row>
    <row r="77" spans="1:16" ht="18" thickBot="1" x14ac:dyDescent="0.45">
      <c r="A77" s="172" t="str">
        <f>محاسبات!A73</f>
        <v/>
      </c>
      <c r="B77" s="173" t="str">
        <f>محاسبات!B73</f>
        <v/>
      </c>
      <c r="C77" s="173">
        <f>محاسبات!G73</f>
        <v>0</v>
      </c>
      <c r="D77" s="128">
        <f>IF(A77&lt;='ورود اطلاعات'!$B$8,K77,0)</f>
        <v>0</v>
      </c>
      <c r="E77" s="174">
        <f>محاسبات!S73</f>
        <v>0</v>
      </c>
      <c r="F77" s="172">
        <f>محاسبات!T73</f>
        <v>0</v>
      </c>
      <c r="G77" s="173" t="str">
        <f>محاسبات!W73</f>
        <v/>
      </c>
      <c r="H77" s="173">
        <f>محاسبات!Z73</f>
        <v>0</v>
      </c>
      <c r="I77" s="173">
        <f>محاسبات!AC73</f>
        <v>0</v>
      </c>
      <c r="J77" s="128">
        <f>IF(A77&lt;='ورود اطلاعات'!$B$8,محاسبات!CA73+محاسبات!CB73+محاسبات!CC73,0)</f>
        <v>0</v>
      </c>
      <c r="K77" s="128">
        <f>J77+محاسبات!H73</f>
        <v>0</v>
      </c>
      <c r="L77" s="173">
        <f>K77/'life table -مفروضات و نرخ ها'!$M$5</f>
        <v>0</v>
      </c>
      <c r="M77" s="132">
        <v>0</v>
      </c>
      <c r="N77" s="173" t="str">
        <f>محاسبات!CJ73</f>
        <v/>
      </c>
      <c r="O77" s="174" t="str">
        <f>محاسبات!CN73</f>
        <v/>
      </c>
      <c r="P77" s="175" t="str">
        <f t="shared" ref="P77:P88" si="2">N77</f>
        <v/>
      </c>
    </row>
    <row r="78" spans="1:16" ht="84.75" customHeight="1" thickBot="1" x14ac:dyDescent="0.3">
      <c r="A78" s="226" t="s">
        <v>235</v>
      </c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8"/>
    </row>
    <row r="79" spans="1:16" ht="17.25" x14ac:dyDescent="0.4">
      <c r="A79" s="172" t="str">
        <f>محاسبات!A74</f>
        <v/>
      </c>
      <c r="B79" s="173" t="str">
        <f>محاسبات!B74</f>
        <v/>
      </c>
      <c r="C79" s="173">
        <f>محاسبات!G74</f>
        <v>0</v>
      </c>
      <c r="D79" s="128">
        <f>IF(A79&lt;='ورود اطلاعات'!$B$8,K79,0)</f>
        <v>0</v>
      </c>
      <c r="E79" s="174">
        <f>محاسبات!S74</f>
        <v>0</v>
      </c>
      <c r="F79" s="172">
        <f>محاسبات!T74</f>
        <v>0</v>
      </c>
      <c r="G79" s="173" t="str">
        <f>محاسبات!W74</f>
        <v/>
      </c>
      <c r="H79" s="173">
        <f>محاسبات!Z74</f>
        <v>0</v>
      </c>
      <c r="I79" s="173">
        <f>محاسبات!AC74</f>
        <v>0</v>
      </c>
      <c r="J79" s="128">
        <f>IF(A79&lt;='ورود اطلاعات'!$B$8,محاسبات!CA74+محاسبات!CB74+محاسبات!CC74,0)</f>
        <v>0</v>
      </c>
      <c r="K79" s="128">
        <f>J79+محاسبات!H74</f>
        <v>0</v>
      </c>
      <c r="L79" s="173">
        <f>K79/'life table -مفروضات و نرخ ها'!$M$5</f>
        <v>0</v>
      </c>
      <c r="M79" s="132">
        <v>0</v>
      </c>
      <c r="N79" s="173" t="str">
        <f>محاسبات!CJ74</f>
        <v/>
      </c>
      <c r="O79" s="174" t="str">
        <f>محاسبات!CN74</f>
        <v/>
      </c>
      <c r="P79" s="175" t="str">
        <f t="shared" si="2"/>
        <v/>
      </c>
    </row>
    <row r="80" spans="1:16" ht="17.25" x14ac:dyDescent="0.4">
      <c r="A80" s="172" t="str">
        <f>محاسبات!A75</f>
        <v/>
      </c>
      <c r="B80" s="173" t="str">
        <f>محاسبات!B75</f>
        <v/>
      </c>
      <c r="C80" s="173">
        <f>محاسبات!G75</f>
        <v>0</v>
      </c>
      <c r="D80" s="128">
        <f>IF(A80&lt;='ورود اطلاعات'!$B$8,K80,0)</f>
        <v>0</v>
      </c>
      <c r="E80" s="174">
        <f>محاسبات!S75</f>
        <v>0</v>
      </c>
      <c r="F80" s="172">
        <f>محاسبات!T75</f>
        <v>0</v>
      </c>
      <c r="G80" s="173" t="str">
        <f>محاسبات!W75</f>
        <v/>
      </c>
      <c r="H80" s="173">
        <f>محاسبات!Z75</f>
        <v>0</v>
      </c>
      <c r="I80" s="173">
        <f>محاسبات!AC75</f>
        <v>0</v>
      </c>
      <c r="J80" s="128">
        <f>IF(A80&lt;='ورود اطلاعات'!$B$8,محاسبات!CA75+محاسبات!CB75+محاسبات!CC75,0)</f>
        <v>0</v>
      </c>
      <c r="K80" s="128">
        <f>J80+محاسبات!H75</f>
        <v>0</v>
      </c>
      <c r="L80" s="173">
        <f>K80/'life table -مفروضات و نرخ ها'!$M$5</f>
        <v>0</v>
      </c>
      <c r="M80" s="132">
        <v>0</v>
      </c>
      <c r="N80" s="173" t="str">
        <f>محاسبات!CJ75</f>
        <v/>
      </c>
      <c r="O80" s="174" t="str">
        <f>محاسبات!CN75</f>
        <v/>
      </c>
      <c r="P80" s="175" t="str">
        <f t="shared" si="2"/>
        <v/>
      </c>
    </row>
    <row r="81" spans="1:16" ht="17.25" x14ac:dyDescent="0.4">
      <c r="A81" s="172" t="str">
        <f>محاسبات!A76</f>
        <v/>
      </c>
      <c r="B81" s="173" t="str">
        <f>محاسبات!B76</f>
        <v/>
      </c>
      <c r="C81" s="173">
        <f>محاسبات!G76</f>
        <v>0</v>
      </c>
      <c r="D81" s="128">
        <f>IF(A81&lt;='ورود اطلاعات'!$B$8,K81,0)</f>
        <v>0</v>
      </c>
      <c r="E81" s="174">
        <f>محاسبات!S76</f>
        <v>0</v>
      </c>
      <c r="F81" s="172">
        <f>محاسبات!T76</f>
        <v>0</v>
      </c>
      <c r="G81" s="173" t="str">
        <f>محاسبات!W76</f>
        <v/>
      </c>
      <c r="H81" s="173">
        <f>محاسبات!Z76</f>
        <v>0</v>
      </c>
      <c r="I81" s="173">
        <f>محاسبات!AC76</f>
        <v>0</v>
      </c>
      <c r="J81" s="128">
        <f>IF(A81&lt;='ورود اطلاعات'!$B$8,محاسبات!CA76+محاسبات!CB76+محاسبات!CC76,0)</f>
        <v>0</v>
      </c>
      <c r="K81" s="128">
        <f>J81+محاسبات!H76</f>
        <v>0</v>
      </c>
      <c r="L81" s="173">
        <f>K81/'life table -مفروضات و نرخ ها'!$M$5</f>
        <v>0</v>
      </c>
      <c r="M81" s="132">
        <v>0</v>
      </c>
      <c r="N81" s="173" t="str">
        <f>محاسبات!CJ76</f>
        <v/>
      </c>
      <c r="O81" s="174" t="str">
        <f>محاسبات!CN76</f>
        <v/>
      </c>
      <c r="P81" s="175" t="str">
        <f t="shared" si="2"/>
        <v/>
      </c>
    </row>
    <row r="82" spans="1:16" ht="17.25" x14ac:dyDescent="0.4">
      <c r="A82" s="172" t="str">
        <f>محاسبات!A77</f>
        <v/>
      </c>
      <c r="B82" s="173" t="str">
        <f>محاسبات!B77</f>
        <v/>
      </c>
      <c r="C82" s="173">
        <f>محاسبات!G77</f>
        <v>0</v>
      </c>
      <c r="D82" s="128">
        <f>IF(A82&lt;='ورود اطلاعات'!$B$8,K82,0)</f>
        <v>0</v>
      </c>
      <c r="E82" s="174">
        <f>محاسبات!S77</f>
        <v>0</v>
      </c>
      <c r="F82" s="172">
        <f>محاسبات!T77</f>
        <v>0</v>
      </c>
      <c r="G82" s="173" t="str">
        <f>محاسبات!W77</f>
        <v/>
      </c>
      <c r="H82" s="173">
        <f>محاسبات!Z77</f>
        <v>0</v>
      </c>
      <c r="I82" s="173">
        <f>محاسبات!AC77</f>
        <v>0</v>
      </c>
      <c r="J82" s="128">
        <f>IF(A82&lt;='ورود اطلاعات'!$B$8,محاسبات!CA77+محاسبات!CB77+محاسبات!CC77,0)</f>
        <v>0</v>
      </c>
      <c r="K82" s="128">
        <f>J82+محاسبات!H77</f>
        <v>0</v>
      </c>
      <c r="L82" s="173">
        <f>K82/'life table -مفروضات و نرخ ها'!$M$5</f>
        <v>0</v>
      </c>
      <c r="M82" s="132">
        <v>0</v>
      </c>
      <c r="N82" s="173" t="str">
        <f>محاسبات!CJ77</f>
        <v/>
      </c>
      <c r="O82" s="174" t="str">
        <f>محاسبات!CN77</f>
        <v/>
      </c>
      <c r="P82" s="175" t="str">
        <f>N82</f>
        <v/>
      </c>
    </row>
    <row r="83" spans="1:16" ht="17.25" x14ac:dyDescent="0.4">
      <c r="A83" s="172" t="str">
        <f>محاسبات!A78</f>
        <v/>
      </c>
      <c r="B83" s="173" t="str">
        <f>محاسبات!B78</f>
        <v/>
      </c>
      <c r="C83" s="173">
        <f>محاسبات!G78</f>
        <v>0</v>
      </c>
      <c r="D83" s="128">
        <f>IF(A83&lt;='ورود اطلاعات'!$B$8,K83,0)</f>
        <v>0</v>
      </c>
      <c r="E83" s="174">
        <f>محاسبات!S78</f>
        <v>0</v>
      </c>
      <c r="F83" s="172">
        <f>محاسبات!T78</f>
        <v>0</v>
      </c>
      <c r="G83" s="173" t="str">
        <f>محاسبات!W78</f>
        <v/>
      </c>
      <c r="H83" s="173">
        <f>محاسبات!Z78</f>
        <v>0</v>
      </c>
      <c r="I83" s="173">
        <f>محاسبات!AC78</f>
        <v>0</v>
      </c>
      <c r="J83" s="128">
        <f>IF(A83&lt;='ورود اطلاعات'!$B$8,محاسبات!CA78+محاسبات!CB78+محاسبات!CC78,0)</f>
        <v>0</v>
      </c>
      <c r="K83" s="128">
        <f>J83+محاسبات!H78</f>
        <v>0</v>
      </c>
      <c r="L83" s="173">
        <f>K83/'life table -مفروضات و نرخ ها'!$M$5</f>
        <v>0</v>
      </c>
      <c r="M83" s="132">
        <v>0</v>
      </c>
      <c r="N83" s="173" t="str">
        <f>محاسبات!CJ78</f>
        <v/>
      </c>
      <c r="O83" s="174" t="str">
        <f>محاسبات!CN78</f>
        <v/>
      </c>
      <c r="P83" s="175" t="str">
        <f t="shared" si="2"/>
        <v/>
      </c>
    </row>
    <row r="84" spans="1:16" ht="17.25" x14ac:dyDescent="0.4">
      <c r="A84" s="172" t="str">
        <f>محاسبات!A79</f>
        <v/>
      </c>
      <c r="B84" s="173" t="str">
        <f>محاسبات!B79</f>
        <v/>
      </c>
      <c r="C84" s="173">
        <f>محاسبات!G79</f>
        <v>0</v>
      </c>
      <c r="D84" s="128">
        <f>IF(A84&lt;='ورود اطلاعات'!$B$8,K84,0)</f>
        <v>0</v>
      </c>
      <c r="E84" s="174">
        <f>محاسبات!S79</f>
        <v>0</v>
      </c>
      <c r="F84" s="172">
        <f>محاسبات!T79</f>
        <v>0</v>
      </c>
      <c r="G84" s="173" t="str">
        <f>محاسبات!W79</f>
        <v/>
      </c>
      <c r="H84" s="173">
        <f>محاسبات!Z79</f>
        <v>0</v>
      </c>
      <c r="I84" s="173">
        <f>محاسبات!AC79</f>
        <v>0</v>
      </c>
      <c r="J84" s="128">
        <f>IF(A84&lt;='ورود اطلاعات'!$B$8,محاسبات!CA79+محاسبات!CB79+محاسبات!CC79,0)</f>
        <v>0</v>
      </c>
      <c r="K84" s="128">
        <f>J84+محاسبات!H79</f>
        <v>0</v>
      </c>
      <c r="L84" s="173">
        <f>K84/'life table -مفروضات و نرخ ها'!$M$5</f>
        <v>0</v>
      </c>
      <c r="M84" s="132">
        <v>0</v>
      </c>
      <c r="N84" s="173" t="str">
        <f>محاسبات!CJ79</f>
        <v/>
      </c>
      <c r="O84" s="174" t="str">
        <f>محاسبات!CN79</f>
        <v/>
      </c>
      <c r="P84" s="175" t="str">
        <f t="shared" si="2"/>
        <v/>
      </c>
    </row>
    <row r="85" spans="1:16" ht="17.25" x14ac:dyDescent="0.4">
      <c r="A85" s="172" t="str">
        <f>محاسبات!A80</f>
        <v/>
      </c>
      <c r="B85" s="173" t="str">
        <f>محاسبات!B80</f>
        <v/>
      </c>
      <c r="C85" s="173">
        <f>محاسبات!G80</f>
        <v>0</v>
      </c>
      <c r="D85" s="128">
        <f>IF(A85&lt;='ورود اطلاعات'!$B$8,K85,0)</f>
        <v>0</v>
      </c>
      <c r="E85" s="174">
        <f>محاسبات!S80</f>
        <v>0</v>
      </c>
      <c r="F85" s="172">
        <f>محاسبات!T80</f>
        <v>0</v>
      </c>
      <c r="G85" s="173" t="str">
        <f>محاسبات!W80</f>
        <v/>
      </c>
      <c r="H85" s="173">
        <f>محاسبات!Z80</f>
        <v>0</v>
      </c>
      <c r="I85" s="173">
        <f>محاسبات!AC80</f>
        <v>0</v>
      </c>
      <c r="J85" s="128">
        <f>IF(A85&lt;='ورود اطلاعات'!$B$8,محاسبات!CA80+محاسبات!CB80+محاسبات!CC80,0)</f>
        <v>0</v>
      </c>
      <c r="K85" s="128">
        <f>J85+محاسبات!H80</f>
        <v>0</v>
      </c>
      <c r="L85" s="173">
        <f>K85/'life table -مفروضات و نرخ ها'!$M$5</f>
        <v>0</v>
      </c>
      <c r="M85" s="132">
        <v>0</v>
      </c>
      <c r="N85" s="173" t="str">
        <f>محاسبات!CJ80</f>
        <v/>
      </c>
      <c r="O85" s="174" t="str">
        <f>محاسبات!CN80</f>
        <v/>
      </c>
      <c r="P85" s="175" t="str">
        <f t="shared" si="2"/>
        <v/>
      </c>
    </row>
    <row r="86" spans="1:16" ht="17.25" x14ac:dyDescent="0.4">
      <c r="A86" s="172" t="str">
        <f>محاسبات!A81</f>
        <v/>
      </c>
      <c r="B86" s="173" t="str">
        <f>محاسبات!B81</f>
        <v/>
      </c>
      <c r="C86" s="173">
        <f>محاسبات!G81</f>
        <v>0</v>
      </c>
      <c r="D86" s="128">
        <f>IF(A86&lt;='ورود اطلاعات'!$B$8,K86,0)</f>
        <v>0</v>
      </c>
      <c r="E86" s="174">
        <f>محاسبات!S81</f>
        <v>0</v>
      </c>
      <c r="F86" s="172">
        <f>محاسبات!T81</f>
        <v>0</v>
      </c>
      <c r="G86" s="173" t="str">
        <f>محاسبات!W81</f>
        <v/>
      </c>
      <c r="H86" s="173">
        <f>محاسبات!Z81</f>
        <v>0</v>
      </c>
      <c r="I86" s="173">
        <f>محاسبات!AC81</f>
        <v>0</v>
      </c>
      <c r="J86" s="128">
        <f>IF(A86&lt;='ورود اطلاعات'!$B$8,محاسبات!CA81+محاسبات!CB81+محاسبات!CC81,0)</f>
        <v>0</v>
      </c>
      <c r="K86" s="128">
        <f>J86+محاسبات!H81</f>
        <v>0</v>
      </c>
      <c r="L86" s="173">
        <f>K86/'life table -مفروضات و نرخ ها'!$M$5</f>
        <v>0</v>
      </c>
      <c r="M86" s="132">
        <v>0</v>
      </c>
      <c r="N86" s="173" t="str">
        <f>محاسبات!CJ81</f>
        <v/>
      </c>
      <c r="O86" s="174" t="str">
        <f>محاسبات!CN81</f>
        <v/>
      </c>
      <c r="P86" s="175" t="str">
        <f t="shared" si="2"/>
        <v/>
      </c>
    </row>
    <row r="87" spans="1:16" ht="17.25" x14ac:dyDescent="0.4">
      <c r="A87" s="172" t="str">
        <f>محاسبات!A82</f>
        <v/>
      </c>
      <c r="B87" s="173" t="str">
        <f>محاسبات!B82</f>
        <v/>
      </c>
      <c r="C87" s="173">
        <f>محاسبات!G82</f>
        <v>0</v>
      </c>
      <c r="D87" s="128">
        <f>IF(A87&lt;='ورود اطلاعات'!$B$8,K87,0)</f>
        <v>0</v>
      </c>
      <c r="E87" s="174">
        <f>محاسبات!S82</f>
        <v>0</v>
      </c>
      <c r="F87" s="172">
        <f>محاسبات!T82</f>
        <v>0</v>
      </c>
      <c r="G87" s="173" t="str">
        <f>محاسبات!W82</f>
        <v/>
      </c>
      <c r="H87" s="173">
        <f>محاسبات!Z82</f>
        <v>0</v>
      </c>
      <c r="I87" s="173">
        <f>محاسبات!AC82</f>
        <v>0</v>
      </c>
      <c r="J87" s="128">
        <f>IF(A87&lt;='ورود اطلاعات'!$B$8,محاسبات!CA82+محاسبات!CB82+محاسبات!CC82,0)</f>
        <v>0</v>
      </c>
      <c r="K87" s="128">
        <f>J87+محاسبات!H82</f>
        <v>0</v>
      </c>
      <c r="L87" s="173">
        <f>K87/'life table -مفروضات و نرخ ها'!$M$5</f>
        <v>0</v>
      </c>
      <c r="M87" s="132">
        <v>0</v>
      </c>
      <c r="N87" s="173" t="str">
        <f>محاسبات!CJ82</f>
        <v/>
      </c>
      <c r="O87" s="174" t="str">
        <f>محاسبات!CN82</f>
        <v/>
      </c>
      <c r="P87" s="175" t="str">
        <f t="shared" si="2"/>
        <v/>
      </c>
    </row>
    <row r="88" spans="1:16" ht="18" thickBot="1" x14ac:dyDescent="0.45">
      <c r="A88" s="172" t="str">
        <f>محاسبات!A83</f>
        <v/>
      </c>
      <c r="B88" s="173" t="str">
        <f>محاسبات!B83</f>
        <v/>
      </c>
      <c r="C88" s="173">
        <f>محاسبات!G83</f>
        <v>0</v>
      </c>
      <c r="D88" s="128">
        <f>IF(A88&lt;='ورود اطلاعات'!$B$8,K88,0)</f>
        <v>0</v>
      </c>
      <c r="E88" s="174">
        <f>محاسبات!S83</f>
        <v>0</v>
      </c>
      <c r="F88" s="172">
        <f>محاسبات!T83</f>
        <v>0</v>
      </c>
      <c r="G88" s="173" t="str">
        <f>محاسبات!W83</f>
        <v/>
      </c>
      <c r="H88" s="173">
        <f>محاسبات!Z83</f>
        <v>0</v>
      </c>
      <c r="I88" s="173">
        <f>محاسبات!AC83</f>
        <v>0</v>
      </c>
      <c r="J88" s="128">
        <f>IF(A88&lt;='ورود اطلاعات'!$B$8,محاسبات!CA83+محاسبات!CB83+محاسبات!CC83,0)</f>
        <v>0</v>
      </c>
      <c r="K88" s="128">
        <f>J88+محاسبات!H83</f>
        <v>0</v>
      </c>
      <c r="L88" s="173">
        <f>K88/'life table -مفروضات و نرخ ها'!$M$5</f>
        <v>0</v>
      </c>
      <c r="M88" s="132">
        <v>0</v>
      </c>
      <c r="N88" s="173" t="str">
        <f>محاسبات!CJ83</f>
        <v/>
      </c>
      <c r="O88" s="174" t="str">
        <f>محاسبات!CN83</f>
        <v/>
      </c>
      <c r="P88" s="175" t="str">
        <f t="shared" si="2"/>
        <v/>
      </c>
    </row>
    <row r="89" spans="1:16" ht="84.75" customHeight="1" thickBot="1" x14ac:dyDescent="0.3">
      <c r="A89" s="226" t="s">
        <v>235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8"/>
    </row>
  </sheetData>
  <sheetProtection algorithmName="SHA-512" hashValue="svwcNjdFdL/0ormidtz0tnFPS4v+rhHoZpxoY/HsSVr8W4HAf2k0JJi+C0nvtb09RuxDv+8A/qvcsgqu5zVPBA==" saltValue="7LZcrVp6rN+3QH4XItkJNQ==" spinCount="100000" sheet="1" formatCells="0" formatColumns="0" formatRows="0" insertColumns="0" insertRows="0" insertHyperlinks="0" deleteColumns="0" deleteRows="0" sort="0" autoFilter="0" pivotTables="0"/>
  <mergeCells count="7">
    <mergeCell ref="A89:P89"/>
    <mergeCell ref="E1:P4"/>
    <mergeCell ref="A1:D4"/>
    <mergeCell ref="A78:P78"/>
    <mergeCell ref="A42:P42"/>
    <mergeCell ref="A5:B5"/>
    <mergeCell ref="J5:K5"/>
  </mergeCells>
  <printOptions horizontalCentered="1" verticalCentered="1"/>
  <pageMargins left="0.25" right="0.25" top="0.75" bottom="0.75" header="0.3" footer="0.3"/>
  <pageSetup paperSize="9" scale="55" fitToHeight="0" orientation="landscape" r:id="rId1"/>
  <rowBreaks count="2" manualBreakCount="2">
    <brk id="42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ورود اطلاعات</vt:lpstr>
      <vt:lpstr>life table -مفروضات و نرخ ها</vt:lpstr>
      <vt:lpstr>کارمزد</vt:lpstr>
      <vt:lpstr>محاسبات</vt:lpstr>
      <vt:lpstr>جدول حق بیمه</vt:lpstr>
      <vt:lpstr>'جدول حق بیمه'!Print_Titles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z_izadi</dc:creator>
  <cp:lastModifiedBy>Bahare Amirian</cp:lastModifiedBy>
  <cp:lastPrinted>2023-06-28T08:00:29Z</cp:lastPrinted>
  <dcterms:created xsi:type="dcterms:W3CDTF">2015-09-06T09:12:14Z</dcterms:created>
  <dcterms:modified xsi:type="dcterms:W3CDTF">2023-09-09T07:53:22Z</dcterms:modified>
</cp:coreProperties>
</file>