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120" windowHeight="8115" tabRatio="956" activeTab="2"/>
  </bookViews>
  <sheets>
    <sheet name="برگ ریز متره" sheetId="1" r:id="rId1"/>
    <sheet name="متره ص(1)" sheetId="2" r:id="rId2"/>
    <sheet name="متره ص(2)" sheetId="3" r:id="rId3"/>
    <sheet name="متره ص(4)" sheetId="4" r:id="rId4"/>
    <sheet name="متره ص(5)" sheetId="5" r:id="rId5"/>
    <sheet name="متره ص(6)" sheetId="6" r:id="rId6"/>
    <sheet name="متره ص(7)" sheetId="7" r:id="rId7"/>
    <sheet name="متره ص(8)" sheetId="8" r:id="rId8"/>
    <sheet name="متره ص(9)" sheetId="9" r:id="rId9"/>
    <sheet name="متره ص(10)" sheetId="10" r:id="rId10"/>
    <sheet name="متره ص(11)" sheetId="11" r:id="rId11"/>
    <sheet name="متره ص(12)" sheetId="12" r:id="rId12"/>
    <sheet name="متره ص(13)" sheetId="13" r:id="rId13"/>
    <sheet name="متره ص(14)" sheetId="14" r:id="rId14"/>
    <sheet name="متره ص(15)" sheetId="15" r:id="rId15"/>
    <sheet name="متره ص(16)" sheetId="16" r:id="rId16"/>
    <sheet name="متره ص(17)" sheetId="17" r:id="rId17"/>
    <sheet name="متره ص(18)" sheetId="18" r:id="rId18"/>
    <sheet name="متره ص(19)" sheetId="19" r:id="rId19"/>
    <sheet name="متره ص(20)" sheetId="20" r:id="rId20"/>
    <sheet name="متره ص(21)" sheetId="21" r:id="rId21"/>
    <sheet name="متره ص(22)" sheetId="22" r:id="rId22"/>
    <sheet name="متره ص(23)" sheetId="23" r:id="rId23"/>
    <sheet name="متره ص(24)" sheetId="24" r:id="rId24"/>
    <sheet name="متره ص(25)" sheetId="25" r:id="rId25"/>
    <sheet name="متره ص(26)" sheetId="26" r:id="rId26"/>
    <sheet name="متره ص(27)" sheetId="27" r:id="rId27"/>
    <sheet name="متره ص(28)" sheetId="28" r:id="rId28"/>
    <sheet name="متره ص(29)" sheetId="29" r:id="rId29"/>
    <sheet name="متره ص(30)" sheetId="30" r:id="rId30"/>
    <sheet name="متره ص(31)" sheetId="31" r:id="rId31"/>
    <sheet name="متره ص(32)" sheetId="32" r:id="rId32"/>
    <sheet name="متره ص(33)" sheetId="33" r:id="rId33"/>
    <sheet name="متره ص(34)" sheetId="34" r:id="rId34"/>
    <sheet name="متره ص(35)" sheetId="35" r:id="rId35"/>
    <sheet name="متره ص(36)" sheetId="36" r:id="rId36"/>
    <sheet name="متره ص(37)" sheetId="37" r:id="rId37"/>
    <sheet name="متره ص(38)" sheetId="38" r:id="rId38"/>
    <sheet name="متره ص(39)" sheetId="39" r:id="rId39"/>
    <sheet name="متره ص(40)" sheetId="40" r:id="rId40"/>
    <sheet name="متره ص(41)" sheetId="41" r:id="rId41"/>
    <sheet name="متره ص(42)" sheetId="42" r:id="rId42"/>
    <sheet name="متره ص(43)" sheetId="43" r:id="rId43"/>
    <sheet name="متره ص(44)" sheetId="44" r:id="rId44"/>
    <sheet name="متره ص(45)" sheetId="45" r:id="rId45"/>
    <sheet name="متره ص(46)" sheetId="46" r:id="rId46"/>
    <sheet name="متره ص(47)" sheetId="47" r:id="rId47"/>
    <sheet name="متره ص(48)" sheetId="48" r:id="rId48"/>
    <sheet name="متره ص(49)" sheetId="49" r:id="rId49"/>
    <sheet name="متره ص(50)" sheetId="50" r:id="rId50"/>
    <sheet name="متره ص(51)" sheetId="51" r:id="rId51"/>
    <sheet name="متره ص(52)" sheetId="52" r:id="rId52"/>
    <sheet name="متره ص(53)" sheetId="53" r:id="rId53"/>
    <sheet name="متره ص(54)" sheetId="54" r:id="rId54"/>
  </sheets>
  <externalReferences>
    <externalReference r:id="rId57"/>
  </externalReferences>
  <definedNames/>
  <calcPr fullCalcOnLoad="1"/>
</workbook>
</file>

<file path=xl/sharedStrings.xml><?xml version="1.0" encoding="utf-8"?>
<sst xmlns="http://schemas.openxmlformats.org/spreadsheetml/2006/main" count="3797" uniqueCount="688">
  <si>
    <t>ملاحظات</t>
  </si>
  <si>
    <t>شرح عملیات</t>
  </si>
  <si>
    <t>فهرست بها</t>
  </si>
  <si>
    <t>طبقات</t>
  </si>
  <si>
    <t>تعداد</t>
  </si>
  <si>
    <t>مشابه</t>
  </si>
  <si>
    <t>طول</t>
  </si>
  <si>
    <t>عرض</t>
  </si>
  <si>
    <t>سطح-حجم-وزن</t>
  </si>
  <si>
    <t>ریز متره</t>
  </si>
  <si>
    <t>واحد</t>
  </si>
  <si>
    <t>مقدار</t>
  </si>
  <si>
    <t>ارتفاع</t>
  </si>
  <si>
    <t>ردیف</t>
  </si>
  <si>
    <t>نماینده پیمانکار :</t>
  </si>
  <si>
    <t>نماینده مشاور :</t>
  </si>
  <si>
    <t>نماینده کارفرما :</t>
  </si>
  <si>
    <t>صورت وضعیت موقت/ قطعی شماره :</t>
  </si>
  <si>
    <t>از تاریخ:                      تا تاریخ:</t>
  </si>
  <si>
    <t>کارگاه :</t>
  </si>
  <si>
    <t>کارفرما :</t>
  </si>
  <si>
    <t>مشاور :</t>
  </si>
  <si>
    <r>
      <t xml:space="preserve">ساختمان : </t>
    </r>
    <r>
      <rPr>
        <b/>
        <sz val="9"/>
        <rFont val="B Zar"/>
        <family val="0"/>
      </rPr>
      <t>سه طبقه مسکونی با زیر بنای 375مترمربع</t>
    </r>
  </si>
  <si>
    <t>پروژه متره و برآورد</t>
  </si>
  <si>
    <t xml:space="preserve">دانشگاه آزاد اسلامی واحد خرم آباد  </t>
  </si>
  <si>
    <t>فصل دوم - عملیات خاکی بادست</t>
  </si>
  <si>
    <t>خاک برداری ، پی کنی ، گودبرداری درزمینهای سخت</t>
  </si>
  <si>
    <t>آیتم</t>
  </si>
  <si>
    <t>020103</t>
  </si>
  <si>
    <t>پی     F1</t>
  </si>
  <si>
    <t>پی     F2</t>
  </si>
  <si>
    <t>پی     F3</t>
  </si>
  <si>
    <t>پی     F4</t>
  </si>
  <si>
    <t>پی     F5</t>
  </si>
  <si>
    <t>پی     F6</t>
  </si>
  <si>
    <t>شناژ    T1</t>
  </si>
  <si>
    <t>شناژ    T2</t>
  </si>
  <si>
    <t>شناژ    T3</t>
  </si>
  <si>
    <t>شناژ    T4</t>
  </si>
  <si>
    <t>شناژ    T5</t>
  </si>
  <si>
    <t>شناژ    T6</t>
  </si>
  <si>
    <t>شناژ    T7</t>
  </si>
  <si>
    <t>شناژ    T8</t>
  </si>
  <si>
    <t>شناژ    T9</t>
  </si>
  <si>
    <t>ادامه</t>
  </si>
  <si>
    <t xml:space="preserve">جمع </t>
  </si>
  <si>
    <t>جمع</t>
  </si>
  <si>
    <t>نقل از ردیف  1تا10</t>
  </si>
  <si>
    <t>ردیف 1تا10</t>
  </si>
  <si>
    <t>متر مکعب</t>
  </si>
  <si>
    <t>بارگیری موادحاصله  وحمل با هر نوع وسیله دستی تا 50 متر</t>
  </si>
  <si>
    <t>020401</t>
  </si>
  <si>
    <t>معادل حجم آیتم 020103</t>
  </si>
  <si>
    <t xml:space="preserve"> متره فصل  دوم</t>
  </si>
  <si>
    <t>فصل سوم- عملیات خاکی باماشین</t>
  </si>
  <si>
    <t>030104</t>
  </si>
  <si>
    <t>خاكبرداري در زمينهاي سخت با هر وسيله مكانيكي حمل مواد حاصله تا فاصله 20 متر</t>
  </si>
  <si>
    <t xml:space="preserve">خاكبرداريرداری کل سطح </t>
  </si>
  <si>
    <t>مترمکعب</t>
  </si>
  <si>
    <t>بارگیری موادحاصل ازعملیات خاکی وحمل آن با کامیون تا فاصله 100متر</t>
  </si>
  <si>
    <t>030701</t>
  </si>
  <si>
    <t>معادل آیتم 030104</t>
  </si>
  <si>
    <t>مقدار خاک برگشتی چهت شفته آهگ</t>
  </si>
  <si>
    <t>بارگیری موادحاصل ازعملیات خاکی وحمل آن با کامیون تا فاصله500متر</t>
  </si>
  <si>
    <t>030702</t>
  </si>
  <si>
    <t>بارگیری موادحاصل ازعملیات خاکی وحمل آن با کامیون تا فاصله10 کیلو متر</t>
  </si>
  <si>
    <t>030703</t>
  </si>
  <si>
    <t>فصل چهارم - عملیات بنایی باسنگ</t>
  </si>
  <si>
    <t>بنایی باسنگ لا شه وملا ت ماسه سیمان 1:6 در پی</t>
  </si>
  <si>
    <t>040203</t>
  </si>
  <si>
    <t>سنگ چینی درکف ساختمان (بلوکاژ)با سنگ لاشه</t>
  </si>
  <si>
    <t>بلوکاژ کف پیلوت قسمت B1</t>
  </si>
  <si>
    <t>بلوکاژ کف پیلوت قسمت B2</t>
  </si>
  <si>
    <t>بلوکاژ کف پیلوت قسمت B3</t>
  </si>
  <si>
    <t>بلوکاژ کف پیلوت قسمت B4</t>
  </si>
  <si>
    <t>بلوکاژ کف پیلوت قسمت B5</t>
  </si>
  <si>
    <t>بلوکاژ کف پیلوت قسمت B6</t>
  </si>
  <si>
    <t>بلوکاژ کف پیلوت قسمت B7</t>
  </si>
  <si>
    <t>بلوکاژ کف پیلوت قسمت B8</t>
  </si>
  <si>
    <t>040101</t>
  </si>
  <si>
    <t>تهیه و ریختن شن طبیعی در داخل کانالها، اطراف پی ها و لوله ها، کف ساختمانها، معابر محوط هها یا هر محل دیگری که لازم باشد، به انضمام پخش و تسطیح</t>
  </si>
  <si>
    <t>شن ریزی کف پیلوت روی بلو کاژ      قسمت B1</t>
  </si>
  <si>
    <t>شن ریزی کف پیلوت روی بلو کاژ       قسمت B2</t>
  </si>
  <si>
    <t>شن ریزی کف پیلوت روی بلو کاژ      قسمت B3</t>
  </si>
  <si>
    <t>شن ریزی کف پیلوت روی بلو کاژ      قسمت B4</t>
  </si>
  <si>
    <t>شن ریزی کف پیلوت روی بلو کاژ      قسمت B5</t>
  </si>
  <si>
    <t>شن ریزی کف پیلوت روی بلو کاژ      قسمت B6</t>
  </si>
  <si>
    <t>شن ریزی کف پیلوت روی بلو کاژ      قسمت B7</t>
  </si>
  <si>
    <t>شن ریزی کف پیلوت روی بلو کاژ      قسمت B8</t>
  </si>
  <si>
    <t>040504</t>
  </si>
  <si>
    <t>فصل پنجم- قالب بندی چوبی</t>
  </si>
  <si>
    <t>تهیه وسایل و قالب بندی با استفاده از تخته نرادخارجی، درپ یها و شناژهای مربوط به آن.</t>
  </si>
  <si>
    <t>050101</t>
  </si>
  <si>
    <t>قالب بندی قسمت (1)</t>
  </si>
  <si>
    <t>قالب بندی قسمت (3)</t>
  </si>
  <si>
    <t>قالب بندی قسمت (4)</t>
  </si>
  <si>
    <t>قالب بندی قسمت (5)</t>
  </si>
  <si>
    <t>مترمربع</t>
  </si>
  <si>
    <t>قالب بندی قسمت (2)</t>
  </si>
  <si>
    <t>متر مربع</t>
  </si>
  <si>
    <t>نقل ردیف 1تا12 صفحه 7</t>
  </si>
  <si>
    <t>ضلع شمالی</t>
  </si>
  <si>
    <t>فصل هفتم -کارهای فولادی با میلگرد</t>
  </si>
  <si>
    <t>تهيه وبريدن و خم كردن ميلگردآجدار به قطر12تا18 ميليمتر براي بتن مسلح باسیم پیچی لازم(AII)</t>
  </si>
  <si>
    <t>070202</t>
  </si>
  <si>
    <t>کیلو گرم</t>
  </si>
  <si>
    <t>POS - 6     میلگرد آجدار نمره 18</t>
  </si>
  <si>
    <t>POS - 7     میلگرد آجدار نمره 18</t>
  </si>
  <si>
    <t>POS - 8     میلگرد آجدار نمره 18</t>
  </si>
  <si>
    <t>POS - 5     میلگرد آجدار نمره 18</t>
  </si>
  <si>
    <t>POS - 4     میلگرد آجدار نمره 18</t>
  </si>
  <si>
    <t>POS - 3     میلگرد آجدار نمره 18</t>
  </si>
  <si>
    <t>POS - 2     میلگرد آجدار نمره 18</t>
  </si>
  <si>
    <t xml:space="preserve">  میلگرد آجدار نمره  18   POS - 1</t>
  </si>
  <si>
    <t>POS - 9     میلگرد آجدار نمره 18</t>
  </si>
  <si>
    <t xml:space="preserve">POS - 10    میلگرد آجدار نمره 18 </t>
  </si>
  <si>
    <t xml:space="preserve">   میلگرد آجدار نمره 16        پایین تیرچه.  </t>
  </si>
  <si>
    <t xml:space="preserve">   میلگرد آجدار نمره 12       بالا ی تیرچه.  </t>
  </si>
  <si>
    <t>تهيه وبريدن و خم كردن ميلگردآجدار به قطر تا ده ميليمتر براي بتن مسلح باسیم پیچی لازم(AII)</t>
  </si>
  <si>
    <t>070201</t>
  </si>
  <si>
    <t xml:space="preserve">  میلگرد آجدار نمره  10     خاموت 1</t>
  </si>
  <si>
    <t xml:space="preserve">  میلگرد آجدار نمره  10     خاموت 2</t>
  </si>
  <si>
    <t xml:space="preserve">    میلگرد آجدار نمره 8زیگزاک تیرچه</t>
  </si>
  <si>
    <t xml:space="preserve">   میلگرد آجدار نمره 16      مونتاژ تیرچه </t>
  </si>
  <si>
    <t>اضافه بهای مصرف میل گرد، وقتی به صورت خرپادر تیرچه های پیش ساخته سقف سبک بتنی مصرف.</t>
  </si>
  <si>
    <t>070203</t>
  </si>
  <si>
    <t xml:space="preserve">نقل ازآیتم 070201  ردیف 3 </t>
  </si>
  <si>
    <t xml:space="preserve">نقل ازآیتم 070202  ردیف11تا13 </t>
  </si>
  <si>
    <t>نقل از صفحه قبل</t>
  </si>
  <si>
    <t xml:space="preserve">   میلگرد آجدار نمره 16     منفی تکیه کاه کناری</t>
  </si>
  <si>
    <t xml:space="preserve">   میلگرد آجدار نمره 16   منفی تکیه کاه میانی    </t>
  </si>
  <si>
    <t xml:space="preserve">   میلگرد آجدار نمره 14   کلاف میانی    </t>
  </si>
  <si>
    <t>فصل هشتم -بتن درجا</t>
  </si>
  <si>
    <t>تهیه و اجرای بتن با شن و ماسه شسته طبیعی یاشکسته، با 150 کیلو گرم سیمان در متر مکعب بتن.</t>
  </si>
  <si>
    <t>080102</t>
  </si>
  <si>
    <t>بتن مگر کف پیلوت قسمت B1</t>
  </si>
  <si>
    <t>بتن مگر  کف پیلوت قسمت B2</t>
  </si>
  <si>
    <t>بتن مگر  کف پیلوت قسمت B3</t>
  </si>
  <si>
    <t>بتن مگر  کف پیلوت قسمت B4</t>
  </si>
  <si>
    <t>بتن مگر  کف پیلوت قسمت B5</t>
  </si>
  <si>
    <t>بتن مگر  کف پیلوت قسمت B6</t>
  </si>
  <si>
    <t>بتن مگر  کف پیلوت قسمت B7</t>
  </si>
  <si>
    <t>بتن مگر  کف پیلوت قسمت B8</t>
  </si>
  <si>
    <t>تهیه و اجرای بتن با شن و ماسه شسته طبیعی یاشکسته، با 250 کیلو گرم سیمان در متر مکعب بتن.</t>
  </si>
  <si>
    <t>080104</t>
  </si>
  <si>
    <t xml:space="preserve"> F1 10سانتیمتر بتن روی پی  </t>
  </si>
  <si>
    <t xml:space="preserve">     F10سانتیمتر بتن روی پی2</t>
  </si>
  <si>
    <t xml:space="preserve">     F10سانتیمتر بتن روی پی3</t>
  </si>
  <si>
    <t xml:space="preserve">     F10سانتیمتر بتن روی پی4</t>
  </si>
  <si>
    <t xml:space="preserve">     F10سانتیمتر بتن روی پی5</t>
  </si>
  <si>
    <t xml:space="preserve">     F10سانتیمتر بتن روی پی6</t>
  </si>
  <si>
    <t>تهیه و اجرای بتن با شن و ماسه شسته طبیعی یاشکسته، با 300 کیلو گرم سیمان در متر مکعب بتن.</t>
  </si>
  <si>
    <t>080105</t>
  </si>
  <si>
    <t>تهیه و اجرای بتن سبک با پوکهمعدنی و 150 کیلو
سیمان در متر مکعب بتن.</t>
  </si>
  <si>
    <t>080201</t>
  </si>
  <si>
    <t>کرم بندی بام با بتن سبک</t>
  </si>
  <si>
    <t>کسر می شود سطح نور گیر</t>
  </si>
  <si>
    <t xml:space="preserve"> متره فصل هشتم</t>
  </si>
  <si>
    <t>اضافه بهابه ردیف های بتن ریزی، هرگاه ضخامت،
بتن برابر 15 سانتیمتر یا کمتر باشد.هرگاه ضخامت،</t>
  </si>
  <si>
    <t>080304</t>
  </si>
  <si>
    <t xml:space="preserve">معادل آیتم 080102 </t>
  </si>
  <si>
    <t xml:space="preserve">معادل آیتم 080104 </t>
  </si>
  <si>
    <t>اضافه بها برای کرم بندی به منظور هدایت آب (حجم کل بتن که برای آن کرم بندی انجام شده ملاک محاسبه است).</t>
  </si>
  <si>
    <t>080305</t>
  </si>
  <si>
    <t>اضافه بها به ردیف های بتن ریزی، در صورت مصرف بتن در بتن مسلح.</t>
  </si>
  <si>
    <t>080310</t>
  </si>
  <si>
    <t>08310</t>
  </si>
  <si>
    <t xml:space="preserve">معادل آیتم 080105 </t>
  </si>
  <si>
    <t>فصل هفتم</t>
  </si>
  <si>
    <t>فصل پنجم</t>
  </si>
  <si>
    <t xml:space="preserve"> متره فصل نهم</t>
  </si>
  <si>
    <t>فصل نهم -کارهای فولادی سنگین</t>
  </si>
  <si>
    <t>تهیه و نصب ستون متشکل از یک یا چند تیرآهن یاناودانی یا نبشی، که وصله های اتصال و یا ورقهای تقویتی در آن به کار رفته باشد، ب هطور کامل.</t>
  </si>
  <si>
    <t>090104</t>
  </si>
  <si>
    <r>
      <t xml:space="preserve"> IPE </t>
    </r>
    <r>
      <rPr>
        <b/>
        <sz val="14"/>
        <rFont val="Arial"/>
        <family val="2"/>
      </rPr>
      <t>16</t>
    </r>
    <r>
      <rPr>
        <b/>
        <sz val="14"/>
        <rFont val="B Zar"/>
        <family val="0"/>
      </rPr>
      <t xml:space="preserve">  --C-</t>
    </r>
    <r>
      <rPr>
        <b/>
        <sz val="14"/>
        <rFont val="Arial"/>
        <family val="2"/>
      </rPr>
      <t>1</t>
    </r>
  </si>
  <si>
    <r>
      <t xml:space="preserve"> IPE </t>
    </r>
    <r>
      <rPr>
        <b/>
        <sz val="14"/>
        <rFont val="Arial"/>
        <family val="2"/>
      </rPr>
      <t>16</t>
    </r>
    <r>
      <rPr>
        <b/>
        <sz val="14"/>
        <rFont val="B Zar"/>
        <family val="0"/>
      </rPr>
      <t xml:space="preserve">  --C-</t>
    </r>
    <r>
      <rPr>
        <b/>
        <sz val="14"/>
        <rFont val="Arial"/>
        <family val="2"/>
      </rPr>
      <t>2</t>
    </r>
  </si>
  <si>
    <t>14.0</t>
  </si>
  <si>
    <r>
      <t xml:space="preserve"> IPE </t>
    </r>
    <r>
      <rPr>
        <b/>
        <sz val="14"/>
        <rFont val="Arial"/>
        <family val="2"/>
      </rPr>
      <t>16</t>
    </r>
    <r>
      <rPr>
        <b/>
        <sz val="14"/>
        <rFont val="B Zar"/>
        <family val="0"/>
      </rPr>
      <t xml:space="preserve">  --C-</t>
    </r>
    <r>
      <rPr>
        <b/>
        <sz val="14"/>
        <rFont val="Arial"/>
        <family val="2"/>
      </rPr>
      <t>3</t>
    </r>
  </si>
  <si>
    <r>
      <t>PL  (</t>
    </r>
    <r>
      <rPr>
        <b/>
        <sz val="14"/>
        <rFont val="Arial"/>
        <family val="2"/>
      </rPr>
      <t xml:space="preserve"> 3700 * 200 * 10)</t>
    </r>
  </si>
  <si>
    <t>S= 0.002</t>
  </si>
  <si>
    <r>
      <t>PL  (</t>
    </r>
    <r>
      <rPr>
        <b/>
        <sz val="14"/>
        <rFont val="Arial"/>
        <family val="2"/>
      </rPr>
      <t xml:space="preserve"> 200 * 100 * 10)</t>
    </r>
  </si>
  <si>
    <r>
      <t>PL  (</t>
    </r>
    <r>
      <rPr>
        <b/>
        <sz val="14"/>
        <rFont val="Arial"/>
        <family val="2"/>
      </rPr>
      <t xml:space="preserve"> 700 * 200 * 10)</t>
    </r>
  </si>
  <si>
    <t>.10</t>
  </si>
  <si>
    <t>.70</t>
  </si>
  <si>
    <r>
      <t xml:space="preserve"> BPL  (</t>
    </r>
    <r>
      <rPr>
        <b/>
        <sz val="14"/>
        <rFont val="Arial"/>
        <family val="2"/>
      </rPr>
      <t xml:space="preserve"> 500 * 500 * 30)</t>
    </r>
  </si>
  <si>
    <t>.50</t>
  </si>
  <si>
    <t>صفحه ستون</t>
  </si>
  <si>
    <t>09104</t>
  </si>
  <si>
    <t>090206</t>
  </si>
  <si>
    <r>
      <t xml:space="preserve"> IPE </t>
    </r>
    <r>
      <rPr>
        <b/>
        <sz val="14"/>
        <rFont val="Arial"/>
        <family val="2"/>
      </rPr>
      <t>16</t>
    </r>
    <r>
      <rPr>
        <b/>
        <sz val="14"/>
        <rFont val="B Zar"/>
        <family val="0"/>
      </rPr>
      <t xml:space="preserve"> تیریزی پله</t>
    </r>
  </si>
  <si>
    <r>
      <t xml:space="preserve"> IPE </t>
    </r>
    <r>
      <rPr>
        <b/>
        <sz val="14"/>
        <rFont val="Arial"/>
        <family val="2"/>
      </rPr>
      <t>16</t>
    </r>
    <r>
      <rPr>
        <b/>
        <sz val="14"/>
        <rFont val="B Zar"/>
        <family val="0"/>
      </rPr>
      <t xml:space="preserve"> تیریزی خر پشته</t>
    </r>
  </si>
  <si>
    <t>5.40</t>
  </si>
  <si>
    <t>تهیه و نصب تیرحمال متشکل از یک تیرآهن یا ناودانی بدون وصله یا ورقهای تقویتی، همراه با جوشکاریهای لازم در محل اتصال با عضو دیگر.</t>
  </si>
  <si>
    <t>090211</t>
  </si>
  <si>
    <r>
      <t xml:space="preserve">C IPE </t>
    </r>
    <r>
      <rPr>
        <b/>
        <sz val="14"/>
        <rFont val="Arial"/>
        <family val="2"/>
      </rPr>
      <t>16</t>
    </r>
    <r>
      <rPr>
        <b/>
        <sz val="14"/>
        <rFont val="B Zar"/>
        <family val="0"/>
      </rPr>
      <t xml:space="preserve">    (POS </t>
    </r>
    <r>
      <rPr>
        <b/>
        <sz val="14"/>
        <rFont val="Arial"/>
        <family val="2"/>
      </rPr>
      <t>9)</t>
    </r>
  </si>
  <si>
    <t>3</t>
  </si>
  <si>
    <r>
      <t xml:space="preserve">  PL  (</t>
    </r>
    <r>
      <rPr>
        <b/>
        <sz val="14"/>
        <rFont val="Arial"/>
        <family val="2"/>
      </rPr>
      <t xml:space="preserve"> 700 * 200 * 8)</t>
    </r>
  </si>
  <si>
    <t>S= 0.0016</t>
  </si>
  <si>
    <t>نبشی نمره 12 تکیه گاه</t>
  </si>
  <si>
    <t>.12</t>
  </si>
  <si>
    <t>تهیه، ساخت و نصب تیر حمال، متشکل از دو یا چند تیرآهن یا ناودانی، در صورتی که ورقهای اتصال ووصل ههای تقویتی در آن ب هکار رفته باشد، با</t>
  </si>
  <si>
    <t>090212</t>
  </si>
  <si>
    <r>
      <t xml:space="preserve">C IPE </t>
    </r>
    <r>
      <rPr>
        <b/>
        <sz val="14"/>
        <rFont val="Arial"/>
        <family val="2"/>
      </rPr>
      <t>16</t>
    </r>
    <r>
      <rPr>
        <b/>
        <sz val="14"/>
        <rFont val="B Zar"/>
        <family val="0"/>
      </rPr>
      <t xml:space="preserve">    (POS2</t>
    </r>
    <r>
      <rPr>
        <b/>
        <sz val="14"/>
        <rFont val="Arial"/>
        <family val="2"/>
      </rPr>
      <t>)</t>
    </r>
  </si>
  <si>
    <r>
      <t xml:space="preserve">C IPE </t>
    </r>
    <r>
      <rPr>
        <b/>
        <sz val="14"/>
        <rFont val="Arial"/>
        <family val="2"/>
      </rPr>
      <t>16</t>
    </r>
    <r>
      <rPr>
        <b/>
        <sz val="14"/>
        <rFont val="B Zar"/>
        <family val="0"/>
      </rPr>
      <t xml:space="preserve">    (POS3</t>
    </r>
    <r>
      <rPr>
        <b/>
        <sz val="14"/>
        <rFont val="Arial"/>
        <family val="2"/>
      </rPr>
      <t>)</t>
    </r>
  </si>
  <si>
    <r>
      <t xml:space="preserve">IPE </t>
    </r>
    <r>
      <rPr>
        <b/>
        <sz val="14"/>
        <rFont val="Arial"/>
        <family val="2"/>
      </rPr>
      <t>16</t>
    </r>
    <r>
      <rPr>
        <b/>
        <sz val="14"/>
        <rFont val="B Zar"/>
        <family val="0"/>
      </rPr>
      <t xml:space="preserve">    (POS </t>
    </r>
    <r>
      <rPr>
        <b/>
        <sz val="14"/>
        <rFont val="Arial"/>
        <family val="2"/>
      </rPr>
      <t>1)</t>
    </r>
  </si>
  <si>
    <t>3.50</t>
  </si>
  <si>
    <t>3.10</t>
  </si>
  <si>
    <r>
      <t xml:space="preserve"> IPE </t>
    </r>
    <r>
      <rPr>
        <b/>
        <sz val="14"/>
        <rFont val="Arial"/>
        <family val="2"/>
      </rPr>
      <t>16</t>
    </r>
    <r>
      <rPr>
        <b/>
        <sz val="14"/>
        <rFont val="B Zar"/>
        <family val="0"/>
      </rPr>
      <t xml:space="preserve">    (POS4</t>
    </r>
    <r>
      <rPr>
        <b/>
        <sz val="14"/>
        <rFont val="Arial"/>
        <family val="2"/>
      </rPr>
      <t>)</t>
    </r>
  </si>
  <si>
    <t>2.60</t>
  </si>
  <si>
    <r>
      <t xml:space="preserve">C IPE </t>
    </r>
    <r>
      <rPr>
        <b/>
        <sz val="14"/>
        <rFont val="Arial"/>
        <family val="2"/>
      </rPr>
      <t>16</t>
    </r>
    <r>
      <rPr>
        <b/>
        <sz val="14"/>
        <rFont val="B Zar"/>
        <family val="0"/>
      </rPr>
      <t xml:space="preserve">    (POS10</t>
    </r>
    <r>
      <rPr>
        <b/>
        <sz val="14"/>
        <rFont val="Arial"/>
        <family val="2"/>
      </rPr>
      <t>)</t>
    </r>
  </si>
  <si>
    <t>4.70</t>
  </si>
  <si>
    <r>
      <t xml:space="preserve">C IPE </t>
    </r>
    <r>
      <rPr>
        <b/>
        <sz val="14"/>
        <rFont val="Arial"/>
        <family val="2"/>
      </rPr>
      <t>18</t>
    </r>
    <r>
      <rPr>
        <b/>
        <sz val="14"/>
        <rFont val="B Zar"/>
        <family val="0"/>
      </rPr>
      <t xml:space="preserve">    (POS9</t>
    </r>
    <r>
      <rPr>
        <b/>
        <sz val="14"/>
        <rFont val="Arial"/>
        <family val="2"/>
      </rPr>
      <t>)</t>
    </r>
  </si>
  <si>
    <r>
      <t xml:space="preserve">C IPE </t>
    </r>
    <r>
      <rPr>
        <b/>
        <sz val="14"/>
        <rFont val="Arial"/>
        <family val="2"/>
      </rPr>
      <t>18</t>
    </r>
    <r>
      <rPr>
        <b/>
        <sz val="14"/>
        <rFont val="B Zar"/>
        <family val="0"/>
      </rPr>
      <t xml:space="preserve">    (POS5</t>
    </r>
    <r>
      <rPr>
        <b/>
        <sz val="14"/>
        <rFont val="Arial"/>
        <family val="2"/>
      </rPr>
      <t>)</t>
    </r>
  </si>
  <si>
    <r>
      <t xml:space="preserve"> IPE </t>
    </r>
    <r>
      <rPr>
        <b/>
        <sz val="14"/>
        <rFont val="Arial"/>
        <family val="2"/>
      </rPr>
      <t>18</t>
    </r>
    <r>
      <rPr>
        <b/>
        <sz val="14"/>
        <rFont val="B Zar"/>
        <family val="0"/>
      </rPr>
      <t xml:space="preserve">    (POS5</t>
    </r>
    <r>
      <rPr>
        <b/>
        <sz val="14"/>
        <rFont val="Arial"/>
        <family val="2"/>
      </rPr>
      <t>)</t>
    </r>
  </si>
  <si>
    <t>2.30</t>
  </si>
  <si>
    <r>
      <t xml:space="preserve">C IPE </t>
    </r>
    <r>
      <rPr>
        <b/>
        <sz val="14"/>
        <rFont val="Arial"/>
        <family val="2"/>
      </rPr>
      <t>18</t>
    </r>
    <r>
      <rPr>
        <b/>
        <sz val="14"/>
        <rFont val="B Zar"/>
        <family val="0"/>
      </rPr>
      <t xml:space="preserve">    (POS6</t>
    </r>
    <r>
      <rPr>
        <b/>
        <sz val="14"/>
        <rFont val="Arial"/>
        <family val="2"/>
      </rPr>
      <t>)</t>
    </r>
  </si>
  <si>
    <r>
      <t xml:space="preserve">C IPE </t>
    </r>
    <r>
      <rPr>
        <b/>
        <sz val="14"/>
        <rFont val="Arial"/>
        <family val="2"/>
      </rPr>
      <t>18</t>
    </r>
    <r>
      <rPr>
        <b/>
        <sz val="14"/>
        <rFont val="B Zar"/>
        <family val="0"/>
      </rPr>
      <t xml:space="preserve">    (POS7</t>
    </r>
    <r>
      <rPr>
        <b/>
        <sz val="14"/>
        <rFont val="Arial"/>
        <family val="2"/>
      </rPr>
      <t>)</t>
    </r>
  </si>
  <si>
    <r>
      <t xml:space="preserve"> IPE </t>
    </r>
    <r>
      <rPr>
        <b/>
        <sz val="14"/>
        <rFont val="Arial"/>
        <family val="2"/>
      </rPr>
      <t>18</t>
    </r>
    <r>
      <rPr>
        <b/>
        <sz val="14"/>
        <rFont val="B Zar"/>
        <family val="0"/>
      </rPr>
      <t xml:space="preserve">    (POS8</t>
    </r>
    <r>
      <rPr>
        <b/>
        <sz val="14"/>
        <rFont val="Arial"/>
        <family val="2"/>
      </rPr>
      <t>)</t>
    </r>
  </si>
  <si>
    <r>
      <t xml:space="preserve">  PL  (</t>
    </r>
    <r>
      <rPr>
        <b/>
        <sz val="14"/>
        <rFont val="Arial"/>
        <family val="2"/>
      </rPr>
      <t xml:space="preserve"> 700 * 240 * 8)</t>
    </r>
  </si>
  <si>
    <t>S= 0.0019</t>
  </si>
  <si>
    <t>.17</t>
  </si>
  <si>
    <t>نبشی نمره 15 تکیه گاه</t>
  </si>
  <si>
    <t>تهیه و نصب باد بند که هر عضو آن از یک یا چند پروفیل (نبشی، تیرآهن، ناودانی و مانند آن) تشکیل شده باشد با تمام قطعات اتصال، برشکاری،</t>
  </si>
  <si>
    <t>090402</t>
  </si>
  <si>
    <t>بابند  A-B  ناودانی 14</t>
  </si>
  <si>
    <t>بابند  D-E  ناودانی 14</t>
  </si>
  <si>
    <r>
      <t xml:space="preserve">  PL  (</t>
    </r>
    <r>
      <rPr>
        <b/>
        <sz val="14"/>
        <rFont val="Arial"/>
        <family val="2"/>
      </rPr>
      <t xml:space="preserve"> 500*400* 10)</t>
    </r>
  </si>
  <si>
    <t>.5</t>
  </si>
  <si>
    <t>S= 0.004</t>
  </si>
  <si>
    <t>اضافه بها به ردی فهای تیر و تیرحمال درصورت تغییر ارتفاع جان تیرآهن به روش لانه زنبوری بدون  استفاده از ورق برای افزایش ارتفاع جان، با ورقهای</t>
  </si>
  <si>
    <t>090601</t>
  </si>
  <si>
    <t>معادل ردیف های،6،8،9،10، 2،3، آیتم  090212</t>
  </si>
  <si>
    <t>تهیه و ساخت قطعات آهنی اتصالی و نصب در داخل کارهای بتنی یا بنایی قبل از اجرای کارهای یاد شده، از نبشی، سپری، ورق، تسمه، میل گرد و مانند آن، با</t>
  </si>
  <si>
    <t>090701</t>
  </si>
  <si>
    <t>تهیه و اجرای نبشی لبه پله، آبچکان و سایر مواردهمراه با بریدن، جوشکاری و ساییدن.</t>
  </si>
  <si>
    <t>090703</t>
  </si>
  <si>
    <t>90703</t>
  </si>
  <si>
    <t>اجرای سقف بتنی به ضخامت 30 سانتیمتر با تیرچه وبلوک توخالی سفالی، شامل تهیه تمام مصالح بهاستثنای می لگرد، و همچنین تهیه تجهیزات مورد لزوم به طور کامل.</t>
  </si>
  <si>
    <t>100203</t>
  </si>
  <si>
    <t>تیرچه وبلو ک بین 2و3</t>
  </si>
  <si>
    <t>تیرچه وبلو ک بین1و2</t>
  </si>
  <si>
    <t>فصل یازدهم -آجرکاری وشفته ریزی</t>
  </si>
  <si>
    <t>آجرکاری باآجر فشاری به ضخامت یک و نیم آجر و بیشتر و ملات ماسه سیمان 1:6</t>
  </si>
  <si>
    <t>110201</t>
  </si>
  <si>
    <t xml:space="preserve"> متره فصل دهم  و فصل یازدهم </t>
  </si>
  <si>
    <t>کرسی چینی محور 1،2،3</t>
  </si>
  <si>
    <t>کرسی چینی محور A,E</t>
  </si>
  <si>
    <t>کرسی چینی محور (B(2,1</t>
  </si>
  <si>
    <t>کرسی چینیدیوار بین اتاق وحمام</t>
  </si>
  <si>
    <t>کرسی چینی دیوار بین اتاق وحمام</t>
  </si>
  <si>
    <t>کرسی چینی دیواررابط و حمام</t>
  </si>
  <si>
    <t>کرسی چینی دیواررابطآشپز خانه</t>
  </si>
  <si>
    <t>دیوار یک آجره با آجر فشاری و ملات ماسه سیمان .1:6</t>
  </si>
  <si>
    <t>110205</t>
  </si>
  <si>
    <t>دیوار  محور 1،2،3</t>
  </si>
  <si>
    <t>20Cm</t>
  </si>
  <si>
    <t>کسر میشود در محور  2</t>
  </si>
  <si>
    <r>
      <t xml:space="preserve">دیوار محور </t>
    </r>
    <r>
      <rPr>
        <b/>
        <sz val="14"/>
        <rFont val="B Zar"/>
        <family val="0"/>
      </rPr>
      <t>A,E</t>
    </r>
  </si>
  <si>
    <t>کسر میشود در های  محور  A</t>
  </si>
  <si>
    <t>دیوار بین راه پله و آشپز خانه</t>
  </si>
  <si>
    <t>دیوار نیم آجره با آجر فشاری و ملات ماسه سیمان .1:6</t>
  </si>
  <si>
    <t>110208</t>
  </si>
  <si>
    <t>دیوار  شمالی WC</t>
  </si>
  <si>
    <t xml:space="preserve">دیوار میانی </t>
  </si>
  <si>
    <t xml:space="preserve">دیوار بین حمام و اتاق </t>
  </si>
  <si>
    <t>جرز های WC</t>
  </si>
  <si>
    <t xml:space="preserve">جرز های حمام </t>
  </si>
  <si>
    <t>10Cm</t>
  </si>
  <si>
    <t>دیوار  غربی WC</t>
  </si>
  <si>
    <t xml:space="preserve"> کسر میشود پنجره ها </t>
  </si>
  <si>
    <t>آجر کاری با بلوک سفالی (آجر تیغه ای) به ضخامت . 12 تا 22 سانتیمتر و ملات ماسه سیمان</t>
  </si>
  <si>
    <t>110402</t>
  </si>
  <si>
    <t xml:space="preserve">دیوار محور 1،2 </t>
  </si>
  <si>
    <t xml:space="preserve">دیوار محورA2-B2 </t>
  </si>
  <si>
    <t xml:space="preserve">دیوار محورC2-D2 </t>
  </si>
  <si>
    <t xml:space="preserve">کسر میشود در ورودی </t>
  </si>
  <si>
    <t>دیوارکمد اتاق خواب</t>
  </si>
  <si>
    <t xml:space="preserve">دیوار محورE2-D2 </t>
  </si>
  <si>
    <t xml:space="preserve">کسر میشود پنجره اتاق خواب </t>
  </si>
  <si>
    <t xml:space="preserve">دیوار محورA2-A3 </t>
  </si>
  <si>
    <t xml:space="preserve">کسر میشود پنجره اتاق پذیرایی </t>
  </si>
  <si>
    <t xml:space="preserve">دیوار محورA1-A2 </t>
  </si>
  <si>
    <t>کسر میشود پنجره راه پله</t>
  </si>
  <si>
    <t xml:space="preserve">دیوار محورB1-B2 </t>
  </si>
  <si>
    <t>کسر میشود پنجره سمت راه پله</t>
  </si>
  <si>
    <t xml:space="preserve">دیوار ضلع جنوبی </t>
  </si>
  <si>
    <t xml:space="preserve">دیوار محورC2-C3 </t>
  </si>
  <si>
    <t xml:space="preserve">دیوار محورD2-D3 </t>
  </si>
  <si>
    <t xml:space="preserve">دیوار بین اتاق خواب وحمام </t>
  </si>
  <si>
    <t xml:space="preserve">کسر میشود  در ورودی </t>
  </si>
  <si>
    <t xml:space="preserve">دیوارشمالی وجنوبی WC </t>
  </si>
  <si>
    <t>دیوار های عرضی حمام</t>
  </si>
  <si>
    <t>دیوار های عرضی WC</t>
  </si>
  <si>
    <t xml:space="preserve">کسر میشود  در ورودی WC </t>
  </si>
  <si>
    <t>چرز های آشپزخانه</t>
  </si>
  <si>
    <t>دیواربین کمد اتاق خواب</t>
  </si>
  <si>
    <t xml:space="preserve">کسر میشود پنجره  ها </t>
  </si>
  <si>
    <t>دیوار دست انداز بام  شرقی</t>
  </si>
  <si>
    <t>دیوار دست انداز بام غربی</t>
  </si>
  <si>
    <t>دیوار دست انداز بام شمال نورگیر</t>
  </si>
  <si>
    <t>دیوار دست انداز بام غرب نورگیر</t>
  </si>
  <si>
    <t>دیوار دست اندازضلع شمالی</t>
  </si>
  <si>
    <t>دیوار شرقی خرپشته</t>
  </si>
  <si>
    <t>دیوار جنوبی خرپشته</t>
  </si>
  <si>
    <t>شفته ریزی با خاک محل و 150 کیلوگرم آهک
شکفته در مترمکعب شفته</t>
  </si>
  <si>
    <t>110901</t>
  </si>
  <si>
    <t>حجم خاکبرداری پی آیتم 020103</t>
  </si>
  <si>
    <t xml:space="preserve">فصل سوم </t>
  </si>
  <si>
    <t>کسر میشود  حجم سنگ چینی 040203</t>
  </si>
  <si>
    <t>کسر میشود  حجم بتن080104 و080105</t>
  </si>
  <si>
    <t>نماچینی با آجر پلاک (دوغابی) با سطح مقطع تا سانتیمتر مربع باملات ماسه سیمان 1:5 ، شامل دوغا بریزی درپشت آجر.</t>
  </si>
  <si>
    <t>111001</t>
  </si>
  <si>
    <t xml:space="preserve"> متره فصل  یازدهم </t>
  </si>
  <si>
    <t xml:space="preserve">نمای شمالی </t>
  </si>
  <si>
    <t xml:space="preserve">نمای شمالی خرپشته </t>
  </si>
  <si>
    <t>کسر می شود در گاراژ</t>
  </si>
  <si>
    <t>کسر می شود در ورودی</t>
  </si>
  <si>
    <t>کسر می شودپنجرها</t>
  </si>
  <si>
    <t>کسر می شودراه پله</t>
  </si>
  <si>
    <t xml:space="preserve"> متره فصل یازدهم </t>
  </si>
  <si>
    <t>فصل سیزدهم-عایقکاری رطوبتی</t>
  </si>
  <si>
    <t>فصل دهم -سقف سبک بتنی</t>
  </si>
  <si>
    <t>عایق کاری رطوبتی، با دو قشر اندود قیر و یک لایه گونی برای سطوح حمامها، توالتها و روی پ یها.</t>
  </si>
  <si>
    <t>کرسی  محور 1،2،3</t>
  </si>
  <si>
    <t>کرسی  محور A,E</t>
  </si>
  <si>
    <t>کرسی محور (B(2,1</t>
  </si>
  <si>
    <t>130201</t>
  </si>
  <si>
    <t>عایق کاری رطوبتی، با سه قشر اندود قیر و دو لایه گونی برای برای سایر سطوح.</t>
  </si>
  <si>
    <t>130204</t>
  </si>
  <si>
    <t>عایقکاری کف گاراژ</t>
  </si>
  <si>
    <t>کرسی دیوار بین اتاق وحمام</t>
  </si>
  <si>
    <t>کرسی  دیواررابط و حمام</t>
  </si>
  <si>
    <t>کرسی دیواررابطآشپز خانه</t>
  </si>
  <si>
    <t>عایق کاری رطوبتی، با عایق پیش ساخته درجه یک متشکل از قیر و الیاف پلی استر و تیشو به ضخامت  4میلیمتر، به انضمام قشرآستر برای سطوح حمامها،</t>
  </si>
  <si>
    <t>130303</t>
  </si>
  <si>
    <t>عایقکاری کف نور گیر</t>
  </si>
  <si>
    <t>عایقکاری کفwc</t>
  </si>
  <si>
    <t xml:space="preserve">عایقکاری دیوار wc </t>
  </si>
  <si>
    <t>عایقکاری کف آشپزخانه پیلوت</t>
  </si>
  <si>
    <t>عایقکاری کف آشپزخانه طبقات</t>
  </si>
  <si>
    <t>عایقکاری دیوارحمام</t>
  </si>
  <si>
    <t>عایقکاری دیوارنورگیر</t>
  </si>
  <si>
    <t>عایقکاری دیوارآشپز خانه پیلوت</t>
  </si>
  <si>
    <t>عایقکاری دیوارآشپز خانه طبقات</t>
  </si>
  <si>
    <t>عایق کاری رطوبتی، با عایق پیش ساخته درجه یک متشکل از قیر و الیاف پلی استر و تیشو به ضخامت 4 میلیمتر، به انضمام قشرآستر برای سایر سطوح</t>
  </si>
  <si>
    <t>130304</t>
  </si>
  <si>
    <t>عایقکاری بام  قسمت شرقی</t>
  </si>
  <si>
    <t>عایقکاری بام قسمت غربی</t>
  </si>
  <si>
    <t>عایقکاری بام خرپشته</t>
  </si>
  <si>
    <t>عایقکاری دست انداز</t>
  </si>
  <si>
    <t>فصل شانزدهم-کارهای فولادی سبک</t>
  </si>
  <si>
    <t>160104</t>
  </si>
  <si>
    <t>تهیه، ساخت و نصب چهارچوب، در و پنجره آهنی ازپروفیلهای تو خالی، با جاسازی و دستمزد نصب یراق آلات همراه با جوشکاری وساییدن لازم.</t>
  </si>
  <si>
    <t xml:space="preserve">در ورودی گاراژ </t>
  </si>
  <si>
    <t>تهیه مصالح و زیرسازی سقفهای کاذب با نبشی،سپری، میل گرد و مانند آن.</t>
  </si>
  <si>
    <t>160204</t>
  </si>
  <si>
    <t>زیر سازی جهت سقف کاذب (هال رابط)</t>
  </si>
  <si>
    <t>بصورت تقریبی  وکلی</t>
  </si>
  <si>
    <t xml:space="preserve"> متره فصل  یازدهم  وفصل سیزدهم</t>
  </si>
  <si>
    <t xml:space="preserve"> متره فصل سیزدهم وفصل شانزدهم</t>
  </si>
  <si>
    <t xml:space="preserve"> متره فصل سیزدهم</t>
  </si>
  <si>
    <t>تهیه و نصب کف خواب سر ناودان، کاسه ناودان، کلاهک دودکش و مانند آن با ورق سفید گالوانیزه، لحیم کاری، پرچ و سایر کارهای لازم روی آن.</t>
  </si>
  <si>
    <t>160305</t>
  </si>
  <si>
    <t>کف خواب ناودان</t>
  </si>
  <si>
    <t>کلا هک دود کش</t>
  </si>
  <si>
    <t>تهیه و نصب صفحات رابیتس برای سقف کاذب یا کارهای مشابه آن.</t>
  </si>
  <si>
    <t>160406</t>
  </si>
  <si>
    <t>رابیتس  هال رابط</t>
  </si>
  <si>
    <t>فصل هفدهم-کارهای آلومینیومی</t>
  </si>
  <si>
    <t>تهیه ، ساخت ونصب در وپنجره آلومینیومی که درآن از میل گردآهنی استفاده شده باشد</t>
  </si>
  <si>
    <t>170101</t>
  </si>
  <si>
    <t xml:space="preserve">در داخلی سرویس ها  </t>
  </si>
  <si>
    <t>ورن هر</t>
  </si>
  <si>
    <t xml:space="preserve">پنجره سرویس ها </t>
  </si>
  <si>
    <t xml:space="preserve"> متره فصل شانزدهم و فصل هفدهم</t>
  </si>
  <si>
    <t xml:space="preserve"> متره فصل هجدهم</t>
  </si>
  <si>
    <t>فصل هیجدهم-اندود کاری وبندکشی</t>
  </si>
  <si>
    <t>شمشه گیری سطوح قایم و سقفها، با ملات گچ وخاک.</t>
  </si>
  <si>
    <t>180201</t>
  </si>
  <si>
    <t xml:space="preserve"> اندود گچ و خاک به ضخامت تا 2.5سانتیمتر،روی سطوح قایم</t>
  </si>
  <si>
    <t>180202</t>
  </si>
  <si>
    <t>اتاق خواب پیلوت (دیوار شمالی)</t>
  </si>
  <si>
    <t xml:space="preserve">کسر می شود در  ورودی </t>
  </si>
  <si>
    <t>اتاق خواب پیلوت (دیوارشرقی)</t>
  </si>
  <si>
    <t>کسر میشود پنجره اتاق خواب (محور  2)</t>
  </si>
  <si>
    <t xml:space="preserve">کسر می شود  پنجره  </t>
  </si>
  <si>
    <t>اتاق خواب پیلوت (دیوار[جنوبی)</t>
  </si>
  <si>
    <t>اتاق خواب پیلوت(دیوار غربی)</t>
  </si>
  <si>
    <t>دیوار شرقی هال</t>
  </si>
  <si>
    <t>دیوارجنوبی هال</t>
  </si>
  <si>
    <t>دیوار غربی هال (سرویس ها)</t>
  </si>
  <si>
    <t>هال</t>
  </si>
  <si>
    <t xml:space="preserve">جرز </t>
  </si>
  <si>
    <t>طول کل دیوار های هال وپذیرایی</t>
  </si>
  <si>
    <t>کسر می شود در های اتاق خواب</t>
  </si>
  <si>
    <t>کسر می شود در های سرویس ها</t>
  </si>
  <si>
    <t>کسر می شود درورودی</t>
  </si>
  <si>
    <t>کسر می شود پنجره های پذیرایی</t>
  </si>
  <si>
    <t>طول کل دیوار های اتاق خواب 1</t>
  </si>
  <si>
    <t>کسر می شود پنجره های اتاق خواب 1</t>
  </si>
  <si>
    <t>طول کل دیوار های اتاق خواب 2</t>
  </si>
  <si>
    <t>/ اندود گچ و خاک به ضخامت تا 2.5سانتیمتر،برای زیر سقفها</t>
  </si>
  <si>
    <t>180203</t>
  </si>
  <si>
    <t xml:space="preserve">سقف پیلوت </t>
  </si>
  <si>
    <t>سقف هال پیلوت (1)</t>
  </si>
  <si>
    <t>سقف هال پیلوت  (2)</t>
  </si>
  <si>
    <t>سقف آشپز خانه پیلوت</t>
  </si>
  <si>
    <t>سقف اتاق خواب پیلوت</t>
  </si>
  <si>
    <t>سقف حمام پیلوت</t>
  </si>
  <si>
    <t>سقفwc  پیلوت</t>
  </si>
  <si>
    <t>سقف راه پله اول</t>
  </si>
  <si>
    <t>سقف پذیرایی طبقات</t>
  </si>
  <si>
    <t>سقف پذیرایی طبقات   قسمت ورودی</t>
  </si>
  <si>
    <t>سقف پذیرایی طبقات   قسمت رابط</t>
  </si>
  <si>
    <t>سقف  اتاق خواب (2) طبقات</t>
  </si>
  <si>
    <t>سقف  اتاق خواب (1) طبقات</t>
  </si>
  <si>
    <t>سقف حمام طبقات</t>
  </si>
  <si>
    <t>سقف آشپزخانه طبقات</t>
  </si>
  <si>
    <t>سقفwc طبقات</t>
  </si>
  <si>
    <t xml:space="preserve">سقف پله </t>
  </si>
  <si>
    <t>معادل آیتم  180202 دیوار</t>
  </si>
  <si>
    <t>معادل آیتم  180203 سقف</t>
  </si>
  <si>
    <t>سفید کاری روی سطوح قایم و پرداخت آن با گچ کشته.</t>
  </si>
  <si>
    <t>180204</t>
  </si>
  <si>
    <t>معدل آیتم    180201</t>
  </si>
  <si>
    <t>سفید کاری زیر سقفها و پرداخت آن با گچ کشته.</t>
  </si>
  <si>
    <t>180205</t>
  </si>
  <si>
    <t>180305</t>
  </si>
  <si>
    <t xml:space="preserve">اندود سیمانی دیوار wc </t>
  </si>
  <si>
    <t>اندود سیمانی دیوارحمام</t>
  </si>
  <si>
    <t>اندود سیمانی دیوارنورگیر</t>
  </si>
  <si>
    <t>اندود سیمانی دیوارآشپز خانه پیلوت</t>
  </si>
  <si>
    <t>اندود سیمانی دست انداز بام</t>
  </si>
  <si>
    <t>اندود سیمانی به ضخامت حدود 3 سانتیمتر، روی . سطوح افقی، با ملات ماسه سیمان 1:</t>
  </si>
  <si>
    <t>180309</t>
  </si>
  <si>
    <t>اندود سیمانی کفwc</t>
  </si>
  <si>
    <t>اندود سیمانی کف حمام پیلوت</t>
  </si>
  <si>
    <t>اندود سیمانی کف نور گیر</t>
  </si>
  <si>
    <t>اندود سیمانی کف آشپزخانه پیلوت</t>
  </si>
  <si>
    <t>اندود سیمانیکف آشپزخانه طبقات</t>
  </si>
  <si>
    <t>اندود سیمانی بام خرپشته</t>
  </si>
  <si>
    <t>اندود سیمانی کف گاراژ</t>
  </si>
  <si>
    <t>اندود سیمانی  قسمت شرقی بام</t>
  </si>
  <si>
    <t>اندود سیمانی  قسمت غربی بام</t>
  </si>
  <si>
    <t xml:space="preserve">اندود سیمانی روروی کرسی </t>
  </si>
  <si>
    <t>اندود سیمانی دیوارآشپز خانه طبقات</t>
  </si>
  <si>
    <t xml:space="preserve">عایقکاری کف حمام </t>
  </si>
  <si>
    <t>چهار  چوب دره ها</t>
  </si>
  <si>
    <t>فصل نوزدهم-کارهای چوبی</t>
  </si>
  <si>
    <t>تهیه و ساخت کلاف در چوبی به ابعاد 6*3.8  سانتیمتریا مقطع معادل آن، با چوب نراد خارجی ، همراه با دو قید چوبی به ابعاد 6*3.8 یا معدل آن به طول 20 سانتیمتر برای نصب قفل.</t>
  </si>
  <si>
    <t>190202</t>
  </si>
  <si>
    <t xml:space="preserve">در ورودی   هال </t>
  </si>
  <si>
    <t xml:space="preserve">در ورودی   اتاق خواب پیلوت </t>
  </si>
  <si>
    <t>در ورودی   اتاق خواب طبقات</t>
  </si>
  <si>
    <t>در ورودی  سرویس ها</t>
  </si>
  <si>
    <t>درورودی راه پله و خرپشته</t>
  </si>
  <si>
    <t>تهیه، ساخت و جا گذاری شبکه به ابعاد  داخل  7*7 سانتیمترداخل کلاف چوبی در، از چوب نراد خارجی به ضخامت 6 میلیمتر.</t>
  </si>
  <si>
    <t>190304</t>
  </si>
  <si>
    <t>معادل آیتم  190202</t>
  </si>
  <si>
    <t>190401</t>
  </si>
  <si>
    <t>معادل تعداد درها</t>
  </si>
  <si>
    <t>نصب در چوبی و یراق کوبی آن (بدون بهایی را قآلات).</t>
  </si>
  <si>
    <t>190501</t>
  </si>
  <si>
    <t>لنگه</t>
  </si>
  <si>
    <t>190706</t>
  </si>
  <si>
    <t xml:space="preserve">تهیه و ساخت در کمد و گنجه از ام. دی. اف (MDF) PVC رنگی به ضخامت 16 میلیمتر و نصب نوار محیط آن
</t>
  </si>
  <si>
    <t>کمد اتاق خواب 1</t>
  </si>
  <si>
    <t>تهیه مصالح و طبقه بندی و تقسیمات داخلی کمدها و  گنج هها با ام. دی. اف (MDF) رنگی به ضخامت 16 میلیمتر با تکی هگا ههای لازم برحسب سطوح طبقات و تقسیمات داخلی و نیز نصب نوار پی. وی. سی.</t>
  </si>
  <si>
    <t>190802</t>
  </si>
  <si>
    <t>معدل آیتم 190706</t>
  </si>
  <si>
    <t xml:space="preserve"> متره فصل نوزدهم</t>
  </si>
  <si>
    <t>فصل بیستم -کاشی و سرا میک کاری</t>
  </si>
  <si>
    <t>کاشی کاری با کاشی لعابی با سطح بیش از 5 تا 6 دسیمتر مربع.</t>
  </si>
  <si>
    <t>200106</t>
  </si>
  <si>
    <t xml:space="preserve">کاشی کاری حمام پیلوت </t>
  </si>
  <si>
    <t>کاشی کاری دیوارحمام   طبقات</t>
  </si>
  <si>
    <t xml:space="preserve">کاشی کاری WC پیلوت </t>
  </si>
  <si>
    <t>کسر می شود پنجره ها</t>
  </si>
  <si>
    <t xml:space="preserve">کاشی کاری WCطبقات </t>
  </si>
  <si>
    <t xml:space="preserve">کاشی کاری نور گیر </t>
  </si>
  <si>
    <t>کسر می شود پنجره ها ی سمت نورگیر</t>
  </si>
  <si>
    <t xml:space="preserve">کاشی کاری آشپز خانه پیلوت </t>
  </si>
  <si>
    <t>کسر می شود در سمت نورگیر</t>
  </si>
  <si>
    <t xml:space="preserve">کاشی کاری آشپز خانه طبقات </t>
  </si>
  <si>
    <t>200302</t>
  </si>
  <si>
    <t>نصب سرامیک لعابدار با سطح 2.5تا 4 دسیمتر مربع</t>
  </si>
  <si>
    <t xml:space="preserve">سرامیک کف  WC </t>
  </si>
  <si>
    <t>سرامیک کف آشپز خانه پیلوت</t>
  </si>
  <si>
    <t>سرامیک کف آشپز خانه طبقات</t>
  </si>
  <si>
    <t>سرامیک کف نورگیر</t>
  </si>
  <si>
    <t xml:space="preserve"> متره فصل بیستم</t>
  </si>
  <si>
    <t>نصب سرامیک لعابدار با سطح بیش از 16 تا 22 دسیمتر مربع</t>
  </si>
  <si>
    <t>200309</t>
  </si>
  <si>
    <t xml:space="preserve">سرامیک کف حمام  </t>
  </si>
  <si>
    <t>کف هال پیلوت (1)</t>
  </si>
  <si>
    <t>کف هال  پیلوت  (2)  جلو سرویس ها</t>
  </si>
  <si>
    <t>کف اتاق خواب پیلوت</t>
  </si>
  <si>
    <t>کف پذیرایی طبقات</t>
  </si>
  <si>
    <t>کف  پذیرایی طبقات   قسمت ورودی</t>
  </si>
  <si>
    <t>کف  پذیرایی طبقات   قسمت رابط</t>
  </si>
  <si>
    <t>کف  اتاق خواب (1) طبقات</t>
  </si>
  <si>
    <t>کف   اتاق خواب (2) طبقات</t>
  </si>
  <si>
    <t>کسر می شود داکت کولر</t>
  </si>
  <si>
    <t>فصل بیست و یکم  -فرش کف با موزاییک</t>
  </si>
  <si>
    <t>فرش کف با موزاییک ماشینی طرح گرانیت.</t>
  </si>
  <si>
    <t>210503</t>
  </si>
  <si>
    <t>کف  پارکینگ</t>
  </si>
  <si>
    <t>فرش بام  قسمت شرقی</t>
  </si>
  <si>
    <t>فرش بام قسمت غربی</t>
  </si>
  <si>
    <t>فرش بام خرپشته</t>
  </si>
  <si>
    <t>تهیه و نصب سنگ پلاک چینی الیگودرز در سطوح افقی
 به ضخامت1.5 تا 2 سانتیمتر</t>
  </si>
  <si>
    <t>220404</t>
  </si>
  <si>
    <t>سنگ نمای داخلی دست انداز بام</t>
  </si>
  <si>
    <t>قرنیز روی دست انداز ضخامت 4Cm</t>
  </si>
  <si>
    <t>اضافه  جهت ابعاد 20*60 ردیف 1</t>
  </si>
  <si>
    <t>اضافه  جهت  ضخامت 4Cm</t>
  </si>
  <si>
    <t>تهیه و نصب سنگ پلاک چینی ازنا در سطوح افقی
 به ضخامت1.5 تا 2 سانتیمتر</t>
  </si>
  <si>
    <t>220405</t>
  </si>
  <si>
    <t>دیوار شرقی پار گینک</t>
  </si>
  <si>
    <t>دیوارغربی پار گینک</t>
  </si>
  <si>
    <t>کسر میشود در  راه پله</t>
  </si>
  <si>
    <t>دیوارجنوبی وشمالی نورگیر پار گینک</t>
  </si>
  <si>
    <t>کسر میشود دیوار نورگیر</t>
  </si>
  <si>
    <t>کسر میشود پنجره های اتاق خواب</t>
  </si>
  <si>
    <t>دیوار شرقی .غربی نور گیر</t>
  </si>
  <si>
    <t>220504</t>
  </si>
  <si>
    <t>تهیه و نصب سنگ گرانیت گل پنبه ای در سطوح افقی
 به ضخامت1.5 تا 2 سانتیمتر</t>
  </si>
  <si>
    <t>کف راه پله( 1)</t>
  </si>
  <si>
    <t>پاگرد های پله</t>
  </si>
  <si>
    <t xml:space="preserve">سنگ کف پله 4CM </t>
  </si>
  <si>
    <t xml:space="preserve">سنگ ارتفاع پله بازو اول  2CM </t>
  </si>
  <si>
    <t xml:space="preserve">سنگ ارتفاع پله بازو دوم  2CM </t>
  </si>
  <si>
    <t xml:space="preserve">سنگ ارتفاع پله طبقات 2CM </t>
  </si>
  <si>
    <t>دیوارشمالی وجنوبی راه پله</t>
  </si>
  <si>
    <t>قسمت شیبدار راه پله</t>
  </si>
  <si>
    <t xml:space="preserve">دیوار .غربی راه پله </t>
  </si>
  <si>
    <t>کسر می شود در های ورودی پیلوت</t>
  </si>
  <si>
    <t>کسر می شود در  ورودی پیلوت به را پله</t>
  </si>
  <si>
    <t>کسر می شود در  ورودی طبقات</t>
  </si>
  <si>
    <t>کسر می شود پنجرهای آشپز خانه طبقات</t>
  </si>
  <si>
    <t>کسر می شود پنجرهای شمالی</t>
  </si>
  <si>
    <t>کسر می شود ضخامت سقف های شرقی وغربی</t>
  </si>
  <si>
    <t>220601</t>
  </si>
  <si>
    <t>اضافه بها نسبت به ردیفهای تهیه و نصب سنگ پلاک در سطوح افقی، در صورتی که سنگهای پلاک در سطوح قایم نصب شوند.</t>
  </si>
  <si>
    <t>معادل ردیف 1 آیتم 220501</t>
  </si>
  <si>
    <t>معادل آیتم 220405</t>
  </si>
  <si>
    <t>اضافه  جهت ابعاد 21.05*.34ردیف 1</t>
  </si>
  <si>
    <t>معادل سنگ های قایم آیتم 220504</t>
  </si>
  <si>
    <t>تهیه و نصب قرنیز به ارتفاع 10 سانتیمتر و به ضخامت 1 سانتیمتر از انواع سنگ چینی.</t>
  </si>
  <si>
    <t>220703</t>
  </si>
  <si>
    <t>اتاق خواب پیلوت</t>
  </si>
  <si>
    <t>پذیرایی پیلوت</t>
  </si>
  <si>
    <t>کسر می شود طول 4 در</t>
  </si>
  <si>
    <t>پذیرایی طبقات</t>
  </si>
  <si>
    <t>اتاق خواب 1 طبقات</t>
  </si>
  <si>
    <t>فصل بیست سوم- کارهای پلاستیکی</t>
  </si>
  <si>
    <t>تهیه، ساخت و نصب پنجره با پروفیل تا ،U.P.V.C  مساحت 75 /. متر مربع.</t>
  </si>
  <si>
    <t>231101</t>
  </si>
  <si>
    <t>پنجره های   T-2(راه پله)</t>
  </si>
  <si>
    <t>پنجره های   T-1 (پذیرایی)</t>
  </si>
  <si>
    <t>پنجره های   T-3(اتاق خواب)</t>
  </si>
  <si>
    <t>240401</t>
  </si>
  <si>
    <t>تهیه و نصب شیشه 4 میلیمتری رفلکتیو (بازتابنده) رنگی.</t>
  </si>
  <si>
    <t>معادل 90درصد  آیتم 231101</t>
  </si>
  <si>
    <t>شیشه سرویس ها</t>
  </si>
  <si>
    <t>شیشه دو جداره</t>
  </si>
  <si>
    <t>شیشه بالای کتیبه درهای ورودی طبقات</t>
  </si>
  <si>
    <t>شیشه پنجره آشپز خانه سمت راه پله</t>
  </si>
  <si>
    <t>اضافه بها نسبت به ردیف های تهیه و نصب شیشه اگر شیشه به صورت دوجداره تهیه و مصرف شود، بر حسب محیط شیشه.</t>
  </si>
  <si>
    <t>240706</t>
  </si>
  <si>
    <t>طول کل محیط شیشه های آیتم 240401</t>
  </si>
  <si>
    <t>مترطول</t>
  </si>
  <si>
    <t xml:space="preserve"> محیط شیشه سرویس ها</t>
  </si>
  <si>
    <t>تهیه مصالح و اجرای یک دست رنگ ضد زنگ روی اسکلت فلزی.</t>
  </si>
  <si>
    <t>250301</t>
  </si>
  <si>
    <t xml:space="preserve">معادل وزن ستونها </t>
  </si>
  <si>
    <t>گیلو گرم</t>
  </si>
  <si>
    <t>تهیه مصالح و اجرای یک دست رنگ ضد زنگ روی کارهای فلزی به استثنای اسکلتهای فلزی.</t>
  </si>
  <si>
    <t>250302</t>
  </si>
  <si>
    <t>سطح   کارهای  آیتم  160204</t>
  </si>
  <si>
    <t>تهیه مصالح و اجرای رنگ روغنی کامل روی کارهای فلزی</t>
  </si>
  <si>
    <t>250304</t>
  </si>
  <si>
    <t>در ورودی گاراژ</t>
  </si>
  <si>
    <t xml:space="preserve">در ورودی در خرپشته </t>
  </si>
  <si>
    <t xml:space="preserve"> متره فصل بیستم و فصل بیست و یکم</t>
  </si>
  <si>
    <t>تهیه مصالح و اجرای رنگ روغنی کامل روی در و سایر کارهای چوبی.</t>
  </si>
  <si>
    <t>250401</t>
  </si>
  <si>
    <t>تهیه و نصب پوشش دو روی در، با تخته سه لایی  داخلی به ضخامت 4 میلیمتر، با پرس کردن.</t>
  </si>
  <si>
    <t>دوبرابر آیتم  190401</t>
  </si>
  <si>
    <t>چهار چوب درهای چوبی</t>
  </si>
  <si>
    <t>تهیه مصالح و اجرای رنگ روغنی کامل روی اندود گچی دیوارها و سقفها.</t>
  </si>
  <si>
    <t>250501</t>
  </si>
  <si>
    <t>برابر آیتم   سفید کاری سطوح قایم180201</t>
  </si>
  <si>
    <t>برابر آیتم   سفید زیر سقفها 180201</t>
  </si>
  <si>
    <t>تهیه مصالح و اجرای رنگ پلاستیک کامل روی اندود گچی دیوارها و سقفها.</t>
  </si>
  <si>
    <t>250502</t>
  </si>
  <si>
    <t>عیار سیمان</t>
  </si>
  <si>
    <t>محاسبه وزن سیمان مصرفی</t>
  </si>
  <si>
    <t>بنایی باسنگ لاشه</t>
  </si>
  <si>
    <t xml:space="preserve">بتن 150 </t>
  </si>
  <si>
    <t xml:space="preserve">بتن 250 </t>
  </si>
  <si>
    <t xml:space="preserve">بتن 300 </t>
  </si>
  <si>
    <t xml:space="preserve">بتن  سبک150 </t>
  </si>
  <si>
    <t>سقف بتیی</t>
  </si>
  <si>
    <t>ضریب</t>
  </si>
  <si>
    <t>آجرچینی با آجر فشاری</t>
  </si>
  <si>
    <t>دیوار یک آجره</t>
  </si>
  <si>
    <t>دیوار نیم  آجره</t>
  </si>
  <si>
    <t xml:space="preserve">دیوارسفالی </t>
  </si>
  <si>
    <t>نمای آجری</t>
  </si>
  <si>
    <t>180808</t>
  </si>
  <si>
    <t>اندود سیمانی بضخامت 3Cm</t>
  </si>
  <si>
    <t>اندود سیمانی به ضخامت حدود 3 سانتیمتر، روی . سطوح قایم، با ملات ماسه سیمان 1:4</t>
  </si>
  <si>
    <t>ادامه محاسبه وزن سیمان</t>
  </si>
  <si>
    <t>کاشی کاری</t>
  </si>
  <si>
    <t xml:space="preserve">سرامیک کف </t>
  </si>
  <si>
    <t>فرش کف</t>
  </si>
  <si>
    <t>سنگ پلاک</t>
  </si>
  <si>
    <t>سنگ قرنیز</t>
  </si>
  <si>
    <t>وزن سیمان</t>
  </si>
  <si>
    <t>وزن سیمان با 6 درصد اتلاف سیمان</t>
  </si>
  <si>
    <t>تن</t>
  </si>
  <si>
    <t>قرنیز</t>
  </si>
  <si>
    <t>محاسبه وزن آهن آلات</t>
  </si>
  <si>
    <t>تهیه، ساخت و نصب، میل مهار دنده شده (بولت) ازهر نوع میل گرد، با پیچ و مهره مربوط و کارگذاریدر محلهای لازم، قبل از بتن ریزی.</t>
  </si>
  <si>
    <t>070603</t>
  </si>
  <si>
    <t xml:space="preserve">    میلگرد آجدار نمره 24 </t>
  </si>
  <si>
    <t xml:space="preserve">میلگرد نمره14 اتصال دیوار به ستون </t>
  </si>
  <si>
    <t xml:space="preserve">نبشی 5*5عمودی نبش دیوار ها </t>
  </si>
  <si>
    <t>نبشی 5 * 5  نمای شمالی سردر</t>
  </si>
  <si>
    <t xml:space="preserve">نبشی 5 * 5  نمای شمالی سر پنجره </t>
  </si>
  <si>
    <t>1</t>
  </si>
  <si>
    <t>نبشی 5 * 5  نمای شمالی سر پنجره  راه پله</t>
  </si>
  <si>
    <t>1.10</t>
  </si>
  <si>
    <t>نبشی 5 * 5  نمای شمالی سر پنجره  نورگیر</t>
  </si>
  <si>
    <t>1.80</t>
  </si>
  <si>
    <t xml:space="preserve">وزن کل میلگرد های فصل هفتم </t>
  </si>
  <si>
    <t>وزن کل آهن آلات  فصل نهم</t>
  </si>
  <si>
    <t>محاسبه وزن آجر</t>
  </si>
  <si>
    <t>وزنآهن آلات با 5 درصد اضافه بابت حمل</t>
  </si>
  <si>
    <t xml:space="preserve">تن </t>
  </si>
  <si>
    <t>وزن آجر</t>
  </si>
  <si>
    <t>حمل آهن آلات و سیمان پاکتی، نسبت به مازاد بر  30کیلومتر تا فاصله 75 کیلومتر.</t>
  </si>
  <si>
    <t>280101</t>
  </si>
  <si>
    <t xml:space="preserve">حمل سیمان از دورود </t>
  </si>
  <si>
    <t>سیمان پاکتی دورود فاصله حمل95 کیلو متر</t>
  </si>
  <si>
    <t xml:space="preserve">آهن آلات از اصفهان </t>
  </si>
  <si>
    <t>تن -کیلومتر</t>
  </si>
  <si>
    <t>حمل آهن آلات و سیمان پاکتی، نسبت به مازاد بر  75کیلومتر تا فاصله150 کیلومتر.</t>
  </si>
  <si>
    <t>280102</t>
  </si>
  <si>
    <t>280103</t>
  </si>
  <si>
    <t>حمل آهن آلات و سیمان پاکتی، نسبت به مازاد بر  150کیلومتر تا فاصله300 کیلومتر.</t>
  </si>
  <si>
    <t>حمل آهن آلات و سیمان پاکتی، نسبت به مازاد بر  300کیلومتر تا فاصله450 کیلومتر.</t>
  </si>
  <si>
    <t>280104</t>
  </si>
  <si>
    <t>280201</t>
  </si>
  <si>
    <t>حمل آجر و مصالح سنگی نسبت به مازاد بر 30 کیلومتر تا فاصله 75 کیلومتر.</t>
  </si>
  <si>
    <t xml:space="preserve">آجراز اصفهان </t>
  </si>
  <si>
    <t>حمل آجر و مصالح سنگی نسبت به مازاد بر 75کیلومتر تا فاصله 150 کیلومتر.</t>
  </si>
  <si>
    <t>280202</t>
  </si>
  <si>
    <t>حمل آجر و مصالح سنگی نسبت به مازاد بر 150 کیلومتر تا فاصله 300 کیلومتر.</t>
  </si>
  <si>
    <t>280203</t>
  </si>
  <si>
    <t>حمل آجر و مصالح سنگی نسبت به مازاد بر 300کیلومتر تا فاصله 450 کیلومتر.</t>
  </si>
  <si>
    <t>280204</t>
  </si>
  <si>
    <t>فرید عزیزی</t>
  </si>
  <si>
    <t>فصل ]چهارم</t>
  </si>
  <si>
    <t xml:space="preserve"> متره فصل چهارم</t>
  </si>
  <si>
    <t xml:space="preserve">فصل چهارم </t>
  </si>
  <si>
    <t xml:space="preserve"> متره فصل  چهارم</t>
  </si>
  <si>
    <t>فصل  هفتم</t>
  </si>
  <si>
    <t xml:space="preserve">T10سانتیمتر بتن روی    سنگاری چینی چینی1 </t>
  </si>
  <si>
    <t xml:space="preserve">T2 10سانتیمتر بتن روی    سنگاری چینی چینی </t>
  </si>
  <si>
    <t xml:space="preserve">T3 10سانتیمتر بتن روی    سنگاری چینی چینی </t>
  </si>
  <si>
    <t xml:space="preserve">T4 10سانتیمتر بتن روی     سنگاریاری چینی چینی </t>
  </si>
  <si>
    <t xml:space="preserve">T5 10سانتیمتر بتن روی    سنگاری چینی چینی </t>
  </si>
  <si>
    <t xml:space="preserve">T6 10سانتیمتر بتن روی    سنگاری چینی چینی </t>
  </si>
  <si>
    <t xml:space="preserve">T7 10سانتیمتر بتن روی    سنگاری چینی چینی </t>
  </si>
  <si>
    <t xml:space="preserve">T8 10سانتیمتر بتن روی    سنگاری چینی چینی </t>
  </si>
  <si>
    <t xml:space="preserve">T9 10سانتیمتر بتن روی    سنگاری چینی چینی </t>
  </si>
  <si>
    <t xml:space="preserve"> متره فصل بیست و دوم</t>
  </si>
  <si>
    <t xml:space="preserve"> متره فصل بیست و دوم  وفصل بیست و سوم</t>
  </si>
  <si>
    <t>فصل بیست وچهارم-برش و نصب شیشه</t>
  </si>
  <si>
    <t xml:space="preserve"> متره فصل بیست و چهارم</t>
  </si>
  <si>
    <t>فصل بیست وپنجم-رنگ آمیزی</t>
  </si>
  <si>
    <t xml:space="preserve"> متره فصل بیست و پنجم</t>
  </si>
  <si>
    <t xml:space="preserve"> متره فصل بیست و هشتم</t>
  </si>
  <si>
    <t xml:space="preserve"> متره فصل بیست وهشتم</t>
  </si>
  <si>
    <t>فصل بیست  وهشتم-حمل ونقل</t>
  </si>
  <si>
    <t>فصل بیست و دوم-کارهای سنگی با سنگ پلاک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</si>
</sst>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&quot;ريال&quot;#,##0;\-&quot;ريال&quot;#,##0"/>
    <numFmt numFmtId="173" formatCode="&quot;ريال&quot;#,##0;[Red]\-&quot;ريال&quot;#,##0"/>
    <numFmt numFmtId="174" formatCode="&quot;ريال&quot;#,##0.00;\-&quot;ريال&quot;#,##0.00"/>
    <numFmt numFmtId="175" formatCode="&quot;ريال&quot;#,##0.00;[Red]\-&quot;ريال&quot;#,##0.00"/>
    <numFmt numFmtId="176" formatCode="_-&quot;ريال&quot;* #,##0_-;\-&quot;ريال&quot;* #,##0_-;_-&quot;ريال&quot;* &quot;-&quot;_-;_-@_-"/>
    <numFmt numFmtId="177" formatCode="_-* #,##0_-;\-* #,##0_-;_-* &quot;-&quot;_-;_-@_-"/>
    <numFmt numFmtId="178" formatCode="_-&quot;ريال&quot;* #,##0.00_-;\-&quot;ريال&quot;* #,##0.00_-;_-&quot;ريال&quot;* &quot;-&quot;??_-;_-@_-"/>
    <numFmt numFmtId="179" formatCode="_-* #,##0.00_-;\-* #,##0.00_-;_-* &quot;-&quot;??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&quot;ريال&quot;\ * #,##0.00_-;\-&quot;ريال&quot;\ * #,##0.00_-;_-&quot;ريال&quot;\ * &quot;-&quot;??_-;_-@_-"/>
    <numFmt numFmtId="186" formatCode="&quot;ريال&quot;\ #,##0_-;&quot;ريال&quot;\ #,##0\-"/>
    <numFmt numFmtId="187" formatCode="&quot;ريال&quot;\ #,##0_-;[Red]&quot;ريال&quot;\ #,##0\-"/>
    <numFmt numFmtId="188" formatCode="&quot;ريال&quot;\ #,##0.00_-;&quot;ريال&quot;\ #,##0.00\-"/>
    <numFmt numFmtId="189" formatCode="&quot;ريال&quot;\ #,##0.00_-;[Red]&quot;ريال&quot;\ #,##0.00\-"/>
    <numFmt numFmtId="190" formatCode="_-&quot;ريال&quot;\ * #,##0_-;_-&quot;ريال&quot;\ * #,##0\-;_-&quot;ريال&quot;\ * &quot;-&quot;_-;_-@_-"/>
    <numFmt numFmtId="191" formatCode="_-* #,##0_-;_-* #,##0\-;_-* &quot;-&quot;_-;_-@_-"/>
    <numFmt numFmtId="192" formatCode="_-&quot;ريال&quot;\ * #,##0.00_-;_-&quot;ريال&quot;\ * #,##0.00\-;_-&quot;ريال&quot;\ * &quot;-&quot;??_-;_-@_-"/>
    <numFmt numFmtId="193" formatCode="_-* #,##0.00_-;_-* #,##0.00\-;_-* &quot;-&quot;??_-;_-@_-"/>
    <numFmt numFmtId="194" formatCode="#,##0_-"/>
    <numFmt numFmtId="195" formatCode="&quot;ريال&quot;\ #,##0_-"/>
    <numFmt numFmtId="196" formatCode="#,##0.0_-"/>
    <numFmt numFmtId="197" formatCode="0.0"/>
    <numFmt numFmtId="198" formatCode="0.000"/>
    <numFmt numFmtId="199" formatCode="0.000000"/>
    <numFmt numFmtId="200" formatCode="0.00000"/>
    <numFmt numFmtId="201" formatCode="0.0000"/>
    <numFmt numFmtId="202" formatCode="[$-409]dddd\,\ mmmm\ dd\,\ yyyy"/>
    <numFmt numFmtId="203" formatCode="[$-409]h:mm:ss\ AM/PM"/>
    <numFmt numFmtId="204" formatCode="_-* #,##0.0_-;_-* #,##0.0\-;_-* &quot;-&quot;??_-;_-@_-"/>
    <numFmt numFmtId="205" formatCode="_-* #,##0_-;_-* #,##0\-;_-* &quot;-&quot;??_-;_-@_-"/>
    <numFmt numFmtId="206" formatCode="_-* #,##0.000_-;_-* #,##0.000\-;_-* &quot;-&quot;??_-;_-@_-"/>
    <numFmt numFmtId="207" formatCode="_(* #,##0.000_);_(* \(#,##0.000\);_(* &quot;-&quot;???_);_(@_)"/>
    <numFmt numFmtId="208" formatCode="0.0000000"/>
    <numFmt numFmtId="209" formatCode="0.00000000"/>
    <numFmt numFmtId="210" formatCode="0.000000000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B Za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B Zar"/>
      <family val="0"/>
    </font>
    <font>
      <b/>
      <sz val="12"/>
      <name val="B Zar"/>
      <family val="0"/>
    </font>
    <font>
      <sz val="10"/>
      <name val="B Zar"/>
      <family val="0"/>
    </font>
    <font>
      <b/>
      <sz val="9"/>
      <name val="B Zar"/>
      <family val="0"/>
    </font>
    <font>
      <b/>
      <sz val="18"/>
      <name val="B Zar"/>
      <family val="0"/>
    </font>
    <font>
      <b/>
      <sz val="72"/>
      <name val="B Zar"/>
      <family val="0"/>
    </font>
    <font>
      <b/>
      <sz val="11"/>
      <name val="B Zar"/>
      <family val="0"/>
    </font>
    <font>
      <b/>
      <sz val="16"/>
      <name val="B Zar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B Nazanin"/>
      <family val="0"/>
    </font>
    <font>
      <sz val="11"/>
      <name val="B Nazanin Outline"/>
      <family val="0"/>
    </font>
    <font>
      <b/>
      <sz val="14"/>
      <name val="Arial"/>
      <family val="2"/>
    </font>
    <font>
      <b/>
      <sz val="11"/>
      <name val="B Nazanin"/>
      <family val="0"/>
    </font>
    <font>
      <b/>
      <sz val="8"/>
      <name val="B Zar"/>
      <family val="0"/>
    </font>
    <font>
      <sz val="11"/>
      <name val="Arial"/>
      <family val="0"/>
    </font>
    <font>
      <b/>
      <sz val="14"/>
      <color indexed="9"/>
      <name val="B Zar"/>
      <family val="0"/>
    </font>
    <font>
      <b/>
      <sz val="12"/>
      <color indexed="9"/>
      <name val="B Zar"/>
      <family val="0"/>
    </font>
    <font>
      <sz val="14"/>
      <name val="Arial"/>
      <family val="0"/>
    </font>
    <font>
      <sz val="16"/>
      <name val="B Zar"/>
      <family val="0"/>
    </font>
    <font>
      <b/>
      <sz val="11"/>
      <color indexed="9"/>
      <name val="B Za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justify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justify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2" fillId="0" borderId="14" xfId="0" applyFont="1" applyBorder="1" applyAlignment="1">
      <alignment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2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justify"/>
    </xf>
    <xf numFmtId="0" fontId="6" fillId="2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8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2" fontId="5" fillId="0" borderId="4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/>
    </xf>
    <xf numFmtId="0" fontId="6" fillId="0" borderId="24" xfId="0" applyFont="1" applyBorder="1" applyAlignment="1">
      <alignment horizontal="center" vertical="justify"/>
    </xf>
    <xf numFmtId="49" fontId="5" fillId="0" borderId="25" xfId="0" applyNumberFormat="1" applyFont="1" applyBorder="1" applyAlignment="1">
      <alignment horizontal="center" vertical="justify"/>
    </xf>
    <xf numFmtId="2" fontId="6" fillId="0" borderId="1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justify"/>
    </xf>
    <xf numFmtId="0" fontId="6" fillId="0" borderId="26" xfId="0" applyFont="1" applyBorder="1" applyAlignment="1">
      <alignment horizontal="center" vertical="justify"/>
    </xf>
    <xf numFmtId="49" fontId="5" fillId="0" borderId="27" xfId="0" applyNumberFormat="1" applyFont="1" applyBorder="1" applyAlignment="1">
      <alignment horizontal="center" vertical="justify"/>
    </xf>
    <xf numFmtId="49" fontId="6" fillId="0" borderId="18" xfId="0" applyNumberFormat="1" applyFont="1" applyBorder="1" applyAlignment="1">
      <alignment vertical="justify"/>
    </xf>
    <xf numFmtId="0" fontId="6" fillId="0" borderId="28" xfId="0" applyFont="1" applyBorder="1" applyAlignment="1">
      <alignment horizontal="center" vertical="justify"/>
    </xf>
    <xf numFmtId="0" fontId="5" fillId="0" borderId="18" xfId="0" applyFont="1" applyBorder="1" applyAlignment="1">
      <alignment horizontal="left" vertical="justify"/>
    </xf>
    <xf numFmtId="2" fontId="5" fillId="0" borderId="18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2" fontId="5" fillId="0" borderId="18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justify"/>
    </xf>
    <xf numFmtId="2" fontId="5" fillId="0" borderId="18" xfId="0" applyNumberFormat="1" applyFont="1" applyBorder="1" applyAlignment="1">
      <alignment horizontal="center" vertical="justify"/>
    </xf>
    <xf numFmtId="2" fontId="5" fillId="0" borderId="2" xfId="0" applyNumberFormat="1" applyFont="1" applyBorder="1" applyAlignment="1">
      <alignment horizontal="center" vertical="justify"/>
    </xf>
    <xf numFmtId="2" fontId="6" fillId="0" borderId="2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justify"/>
    </xf>
    <xf numFmtId="2" fontId="5" fillId="0" borderId="17" xfId="0" applyNumberFormat="1" applyFont="1" applyBorder="1" applyAlignment="1">
      <alignment horizontal="center" vertical="justify"/>
    </xf>
    <xf numFmtId="2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49" fontId="5" fillId="0" borderId="31" xfId="0" applyNumberFormat="1" applyFont="1" applyBorder="1" applyAlignment="1">
      <alignment horizontal="center" vertical="justify"/>
    </xf>
    <xf numFmtId="0" fontId="5" fillId="0" borderId="17" xfId="0" applyFont="1" applyBorder="1" applyAlignment="1">
      <alignment horizontal="left" vertical="justify"/>
    </xf>
    <xf numFmtId="49" fontId="5" fillId="0" borderId="32" xfId="0" applyNumberFormat="1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center" vertical="justify"/>
    </xf>
    <xf numFmtId="2" fontId="12" fillId="0" borderId="3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justify"/>
    </xf>
    <xf numFmtId="2" fontId="14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center" vertical="justify"/>
    </xf>
    <xf numFmtId="2" fontId="5" fillId="0" borderId="28" xfId="0" applyNumberFormat="1" applyFont="1" applyBorder="1" applyAlignment="1">
      <alignment horizontal="center" vertical="justify"/>
    </xf>
    <xf numFmtId="0" fontId="5" fillId="0" borderId="28" xfId="0" applyFont="1" applyBorder="1" applyAlignment="1">
      <alignment horizontal="center" vertical="justify"/>
    </xf>
    <xf numFmtId="49" fontId="5" fillId="0" borderId="28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horizontal="center" vertical="justify"/>
    </xf>
    <xf numFmtId="2" fontId="5" fillId="0" borderId="21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justify"/>
    </xf>
    <xf numFmtId="0" fontId="6" fillId="3" borderId="34" xfId="0" applyFont="1" applyFill="1" applyBorder="1" applyAlignment="1">
      <alignment horizontal="center" vertical="justify"/>
    </xf>
    <xf numFmtId="0" fontId="6" fillId="3" borderId="11" xfId="0" applyFont="1" applyFill="1" applyBorder="1" applyAlignment="1">
      <alignment horizontal="center" vertical="justify"/>
    </xf>
    <xf numFmtId="0" fontId="6" fillId="3" borderId="24" xfId="0" applyFont="1" applyFill="1" applyBorder="1" applyAlignment="1">
      <alignment horizontal="center" vertical="justify"/>
    </xf>
    <xf numFmtId="0" fontId="11" fillId="0" borderId="18" xfId="0" applyFont="1" applyBorder="1" applyAlignment="1">
      <alignment horizontal="right" vertical="center"/>
    </xf>
    <xf numFmtId="49" fontId="12" fillId="0" borderId="23" xfId="0" applyNumberFormat="1" applyFont="1" applyBorder="1" applyAlignment="1">
      <alignment vertical="justify"/>
    </xf>
    <xf numFmtId="0" fontId="5" fillId="0" borderId="36" xfId="0" applyFont="1" applyBorder="1" applyAlignment="1">
      <alignment horizontal="center" vertical="justify"/>
    </xf>
    <xf numFmtId="0" fontId="6" fillId="0" borderId="37" xfId="0" applyFont="1" applyBorder="1" applyAlignment="1">
      <alignment horizontal="center" vertical="justify"/>
    </xf>
    <xf numFmtId="2" fontId="11" fillId="0" borderId="2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justify"/>
    </xf>
    <xf numFmtId="2" fontId="5" fillId="0" borderId="23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horizontal="center" vertical="justify"/>
    </xf>
    <xf numFmtId="0" fontId="5" fillId="0" borderId="23" xfId="0" applyFont="1" applyBorder="1" applyAlignment="1">
      <alignment horizontal="left" vertical="justify"/>
    </xf>
    <xf numFmtId="49" fontId="5" fillId="0" borderId="12" xfId="0" applyNumberFormat="1" applyFont="1" applyBorder="1" applyAlignment="1">
      <alignment horizontal="right" vertical="justify"/>
    </xf>
    <xf numFmtId="0" fontId="6" fillId="0" borderId="25" xfId="0" applyFont="1" applyBorder="1" applyAlignment="1">
      <alignment horizontal="center" vertical="justify"/>
    </xf>
    <xf numFmtId="2" fontId="6" fillId="0" borderId="2" xfId="0" applyNumberFormat="1" applyFont="1" applyBorder="1" applyAlignment="1">
      <alignment horizontal="center" vertical="justify"/>
    </xf>
    <xf numFmtId="0" fontId="6" fillId="0" borderId="27" xfId="0" applyFont="1" applyBorder="1" applyAlignment="1">
      <alignment horizontal="center" vertical="justify"/>
    </xf>
    <xf numFmtId="0" fontId="6" fillId="0" borderId="18" xfId="0" applyFont="1" applyBorder="1" applyAlignment="1">
      <alignment horizontal="left" vertical="justify"/>
    </xf>
    <xf numFmtId="0" fontId="6" fillId="0" borderId="2" xfId="0" applyFont="1" applyBorder="1" applyAlignment="1">
      <alignment horizontal="left" vertical="justify"/>
    </xf>
    <xf numFmtId="0" fontId="6" fillId="0" borderId="41" xfId="0" applyFont="1" applyBorder="1" applyAlignment="1">
      <alignment horizontal="center" vertical="distributed"/>
    </xf>
    <xf numFmtId="2" fontId="6" fillId="0" borderId="29" xfId="0" applyNumberFormat="1" applyFont="1" applyBorder="1" applyAlignment="1">
      <alignment horizontal="center" vertical="distributed"/>
    </xf>
    <xf numFmtId="2" fontId="6" fillId="0" borderId="2" xfId="0" applyNumberFormat="1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0" fillId="0" borderId="0" xfId="0" applyAlignment="1">
      <alignment vertical="distributed"/>
    </xf>
    <xf numFmtId="0" fontId="2" fillId="0" borderId="18" xfId="0" applyFont="1" applyBorder="1" applyAlignment="1">
      <alignment horizontal="left" vertical="justify"/>
    </xf>
    <xf numFmtId="0" fontId="6" fillId="0" borderId="41" xfId="0" applyFont="1" applyBorder="1" applyAlignment="1">
      <alignment horizontal="left" vertical="distributed"/>
    </xf>
    <xf numFmtId="2" fontId="6" fillId="0" borderId="29" xfId="0" applyNumberFormat="1" applyFont="1" applyBorder="1" applyAlignment="1">
      <alignment horizontal="left" vertical="distributed"/>
    </xf>
    <xf numFmtId="2" fontId="6" fillId="0" borderId="2" xfId="0" applyNumberFormat="1" applyFont="1" applyBorder="1" applyAlignment="1">
      <alignment horizontal="left" vertical="distributed"/>
    </xf>
    <xf numFmtId="0" fontId="6" fillId="0" borderId="12" xfId="0" applyFont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49" fontId="6" fillId="0" borderId="27" xfId="0" applyNumberFormat="1" applyFont="1" applyBorder="1" applyAlignment="1">
      <alignment horizontal="center" vertical="justify"/>
    </xf>
    <xf numFmtId="2" fontId="5" fillId="0" borderId="4" xfId="0" applyNumberFormat="1" applyFont="1" applyBorder="1" applyAlignment="1">
      <alignment horizontal="right" vertical="center"/>
    </xf>
    <xf numFmtId="49" fontId="6" fillId="0" borderId="42" xfId="0" applyNumberFormat="1" applyFont="1" applyBorder="1" applyAlignment="1">
      <alignment horizontal="center" vertical="justify"/>
    </xf>
    <xf numFmtId="49" fontId="6" fillId="0" borderId="4" xfId="0" applyNumberFormat="1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2" fontId="11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11" fillId="0" borderId="2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justify"/>
    </xf>
    <xf numFmtId="0" fontId="14" fillId="0" borderId="18" xfId="0" applyFont="1" applyBorder="1" applyAlignment="1">
      <alignment horizontal="left" vertical="justify"/>
    </xf>
    <xf numFmtId="0" fontId="15" fillId="0" borderId="18" xfId="0" applyFont="1" applyBorder="1" applyAlignment="1">
      <alignment horizontal="left" vertical="justify"/>
    </xf>
    <xf numFmtId="198" fontId="6" fillId="0" borderId="4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justify"/>
    </xf>
    <xf numFmtId="206" fontId="6" fillId="0" borderId="2" xfId="15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2" fillId="0" borderId="41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center" vertical="justify"/>
    </xf>
    <xf numFmtId="49" fontId="5" fillId="0" borderId="35" xfId="0" applyNumberFormat="1" applyFont="1" applyBorder="1" applyAlignment="1">
      <alignment horizontal="center" vertical="justify"/>
    </xf>
    <xf numFmtId="0" fontId="6" fillId="3" borderId="24" xfId="0" applyFont="1" applyFill="1" applyBorder="1" applyAlignment="1">
      <alignment horizontal="left" vertical="distributed"/>
    </xf>
    <xf numFmtId="0" fontId="14" fillId="0" borderId="3" xfId="0" applyFont="1" applyBorder="1" applyAlignment="1">
      <alignment horizontal="left" vertical="justify"/>
    </xf>
    <xf numFmtId="0" fontId="16" fillId="0" borderId="18" xfId="0" applyFont="1" applyBorder="1" applyAlignment="1">
      <alignment horizontal="left" vertical="justify"/>
    </xf>
    <xf numFmtId="0" fontId="5" fillId="0" borderId="43" xfId="0" applyFont="1" applyBorder="1" applyAlignment="1">
      <alignment vertical="center"/>
    </xf>
    <xf numFmtId="2" fontId="5" fillId="0" borderId="41" xfId="0" applyNumberFormat="1" applyFont="1" applyBorder="1" applyAlignment="1">
      <alignment horizontal="right" vertical="center"/>
    </xf>
    <xf numFmtId="2" fontId="6" fillId="0" borderId="36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justify"/>
    </xf>
    <xf numFmtId="0" fontId="6" fillId="0" borderId="46" xfId="0" applyFont="1" applyBorder="1" applyAlignment="1">
      <alignment horizontal="center" vertical="justify"/>
    </xf>
    <xf numFmtId="0" fontId="6" fillId="0" borderId="23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justify"/>
    </xf>
    <xf numFmtId="49" fontId="5" fillId="0" borderId="3" xfId="0" applyNumberFormat="1" applyFont="1" applyBorder="1" applyAlignment="1">
      <alignment horizontal="center" vertical="justify"/>
    </xf>
    <xf numFmtId="49" fontId="5" fillId="0" borderId="17" xfId="0" applyNumberFormat="1" applyFont="1" applyBorder="1" applyAlignment="1">
      <alignment horizontal="center" vertical="justify"/>
    </xf>
    <xf numFmtId="49" fontId="5" fillId="0" borderId="4" xfId="0" applyNumberFormat="1" applyFont="1" applyBorder="1" applyAlignment="1">
      <alignment horizontal="center" vertical="justify"/>
    </xf>
    <xf numFmtId="0" fontId="6" fillId="4" borderId="11" xfId="0" applyFont="1" applyFill="1" applyBorder="1" applyAlignment="1">
      <alignment horizontal="center" vertical="justify"/>
    </xf>
    <xf numFmtId="0" fontId="6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justify"/>
    </xf>
    <xf numFmtId="49" fontId="5" fillId="0" borderId="48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justify"/>
    </xf>
    <xf numFmtId="2" fontId="5" fillId="0" borderId="29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justify"/>
    </xf>
    <xf numFmtId="0" fontId="5" fillId="0" borderId="37" xfId="0" applyFont="1" applyBorder="1" applyAlignment="1">
      <alignment horizontal="right" vertical="justify"/>
    </xf>
    <xf numFmtId="2" fontId="5" fillId="0" borderId="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justify"/>
    </xf>
    <xf numFmtId="49" fontId="5" fillId="0" borderId="20" xfId="0" applyNumberFormat="1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right" vertical="justify"/>
    </xf>
    <xf numFmtId="0" fontId="5" fillId="0" borderId="2" xfId="0" applyFont="1" applyBorder="1" applyAlignment="1">
      <alignment horizontal="left" vertical="justify"/>
    </xf>
    <xf numFmtId="49" fontId="6" fillId="0" borderId="2" xfId="0" applyNumberFormat="1" applyFont="1" applyBorder="1" applyAlignment="1">
      <alignment vertical="justify"/>
    </xf>
    <xf numFmtId="2" fontId="5" fillId="0" borderId="39" xfId="0" applyNumberFormat="1" applyFont="1" applyBorder="1" applyAlignment="1">
      <alignment vertical="center"/>
    </xf>
    <xf numFmtId="49" fontId="12" fillId="0" borderId="29" xfId="0" applyNumberFormat="1" applyFont="1" applyBorder="1" applyAlignment="1">
      <alignment vertical="center"/>
    </xf>
    <xf numFmtId="0" fontId="11" fillId="0" borderId="2" xfId="0" applyFont="1" applyBorder="1" applyAlignment="1">
      <alignment vertical="distributed"/>
    </xf>
    <xf numFmtId="2" fontId="5" fillId="0" borderId="2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horizontal="center" vertical="justify"/>
    </xf>
    <xf numFmtId="0" fontId="6" fillId="4" borderId="24" xfId="0" applyFont="1" applyFill="1" applyBorder="1" applyAlignment="1">
      <alignment horizontal="center" vertical="justify"/>
    </xf>
    <xf numFmtId="2" fontId="11" fillId="0" borderId="2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vertical="justify"/>
    </xf>
    <xf numFmtId="2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distributed"/>
    </xf>
    <xf numFmtId="1" fontId="6" fillId="0" borderId="2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justify"/>
    </xf>
    <xf numFmtId="0" fontId="14" fillId="4" borderId="37" xfId="0" applyFont="1" applyFill="1" applyBorder="1" applyAlignment="1">
      <alignment horizontal="center" vertical="center"/>
    </xf>
    <xf numFmtId="49" fontId="12" fillId="0" borderId="40" xfId="0" applyNumberFormat="1" applyFont="1" applyBorder="1" applyAlignment="1">
      <alignment vertical="justify"/>
    </xf>
    <xf numFmtId="2" fontId="5" fillId="0" borderId="50" xfId="0" applyNumberFormat="1" applyFont="1" applyBorder="1" applyAlignment="1">
      <alignment vertical="center"/>
    </xf>
    <xf numFmtId="2" fontId="5" fillId="0" borderId="17" xfId="0" applyNumberFormat="1" applyFont="1" applyBorder="1" applyAlignment="1">
      <alignment vertical="center"/>
    </xf>
    <xf numFmtId="49" fontId="12" fillId="0" borderId="17" xfId="0" applyNumberFormat="1" applyFont="1" applyBorder="1" applyAlignment="1">
      <alignment vertical="justify"/>
    </xf>
    <xf numFmtId="0" fontId="6" fillId="0" borderId="10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justify"/>
    </xf>
    <xf numFmtId="2" fontId="6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justify"/>
    </xf>
    <xf numFmtId="0" fontId="5" fillId="0" borderId="31" xfId="0" applyFont="1" applyBorder="1" applyAlignment="1">
      <alignment horizontal="left" vertical="justify"/>
    </xf>
    <xf numFmtId="201" fontId="5" fillId="4" borderId="2" xfId="0" applyNumberFormat="1" applyFont="1" applyFill="1" applyBorder="1" applyAlignment="1">
      <alignment horizontal="center" vertical="justify"/>
    </xf>
    <xf numFmtId="0" fontId="5" fillId="0" borderId="25" xfId="0" applyFont="1" applyBorder="1" applyAlignment="1">
      <alignment horizontal="left" vertical="justify"/>
    </xf>
    <xf numFmtId="0" fontId="5" fillId="0" borderId="15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2" fontId="6" fillId="0" borderId="18" xfId="0" applyNumberFormat="1" applyFont="1" applyBorder="1" applyAlignment="1">
      <alignment horizontal="center" vertical="justify"/>
    </xf>
    <xf numFmtId="2" fontId="6" fillId="0" borderId="18" xfId="0" applyNumberFormat="1" applyFont="1" applyBorder="1" applyAlignment="1">
      <alignment vertical="center"/>
    </xf>
    <xf numFmtId="2" fontId="6" fillId="0" borderId="2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justify"/>
    </xf>
    <xf numFmtId="2" fontId="6" fillId="0" borderId="3" xfId="0" applyNumberFormat="1" applyFont="1" applyBorder="1" applyAlignment="1">
      <alignment horizontal="center" vertical="justify"/>
    </xf>
    <xf numFmtId="49" fontId="6" fillId="0" borderId="3" xfId="0" applyNumberFormat="1" applyFont="1" applyBorder="1" applyAlignment="1">
      <alignment vertical="justify"/>
    </xf>
    <xf numFmtId="0" fontId="6" fillId="0" borderId="27" xfId="0" applyFont="1" applyBorder="1" applyAlignment="1">
      <alignment horizontal="distributed" vertical="distributed"/>
    </xf>
    <xf numFmtId="0" fontId="6" fillId="4" borderId="24" xfId="0" applyFont="1" applyFill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distributed"/>
    </xf>
    <xf numFmtId="0" fontId="6" fillId="0" borderId="27" xfId="0" applyFont="1" applyBorder="1" applyAlignment="1">
      <alignment horizontal="left" vertical="justify"/>
    </xf>
    <xf numFmtId="0" fontId="6" fillId="0" borderId="51" xfId="0" applyFont="1" applyBorder="1" applyAlignment="1">
      <alignment horizontal="center" vertical="justify"/>
    </xf>
    <xf numFmtId="0" fontId="6" fillId="0" borderId="52" xfId="0" applyFont="1" applyBorder="1" applyAlignment="1">
      <alignment horizontal="center" vertical="justify"/>
    </xf>
    <xf numFmtId="49" fontId="11" fillId="0" borderId="12" xfId="0" applyNumberFormat="1" applyFont="1" applyBorder="1" applyAlignment="1">
      <alignment vertical="distributed"/>
    </xf>
    <xf numFmtId="49" fontId="6" fillId="0" borderId="2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vertical="distributed"/>
    </xf>
    <xf numFmtId="49" fontId="11" fillId="0" borderId="17" xfId="0" applyNumberFormat="1" applyFont="1" applyBorder="1" applyAlignment="1">
      <alignment vertical="distributed"/>
    </xf>
    <xf numFmtId="49" fontId="11" fillId="0" borderId="3" xfId="0" applyNumberFormat="1" applyFont="1" applyBorder="1" applyAlignment="1">
      <alignment vertical="distributed"/>
    </xf>
    <xf numFmtId="0" fontId="6" fillId="4" borderId="51" xfId="0" applyFont="1" applyFill="1" applyBorder="1" applyAlignment="1">
      <alignment horizontal="center" vertical="justify"/>
    </xf>
    <xf numFmtId="2" fontId="6" fillId="0" borderId="0" xfId="0" applyNumberFormat="1" applyFont="1" applyBorder="1" applyAlignment="1">
      <alignment vertical="center"/>
    </xf>
    <xf numFmtId="0" fontId="11" fillId="0" borderId="27" xfId="0" applyFont="1" applyBorder="1" applyAlignment="1">
      <alignment horizontal="left" vertical="justify"/>
    </xf>
    <xf numFmtId="0" fontId="6" fillId="3" borderId="24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vertical="distributed"/>
    </xf>
    <xf numFmtId="49" fontId="12" fillId="0" borderId="23" xfId="0" applyNumberFormat="1" applyFont="1" applyBorder="1" applyAlignment="1">
      <alignment vertical="center"/>
    </xf>
    <xf numFmtId="49" fontId="11" fillId="0" borderId="53" xfId="0" applyNumberFormat="1" applyFont="1" applyBorder="1" applyAlignment="1">
      <alignment vertical="distributed"/>
    </xf>
    <xf numFmtId="0" fontId="6" fillId="4" borderId="45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left" vertical="justify"/>
    </xf>
    <xf numFmtId="0" fontId="2" fillId="0" borderId="27" xfId="0" applyFont="1" applyBorder="1" applyAlignment="1">
      <alignment horizontal="left" vertical="justify"/>
    </xf>
    <xf numFmtId="0" fontId="6" fillId="0" borderId="15" xfId="0" applyFont="1" applyBorder="1" applyAlignment="1">
      <alignment vertical="center"/>
    </xf>
    <xf numFmtId="49" fontId="5" fillId="0" borderId="15" xfId="0" applyNumberFormat="1" applyFont="1" applyBorder="1" applyAlignment="1">
      <alignment vertical="distributed"/>
    </xf>
    <xf numFmtId="0" fontId="6" fillId="0" borderId="6" xfId="0" applyFont="1" applyBorder="1" applyAlignment="1">
      <alignment horizontal="center" vertical="justify"/>
    </xf>
    <xf numFmtId="2" fontId="5" fillId="0" borderId="54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justify"/>
    </xf>
    <xf numFmtId="0" fontId="6" fillId="0" borderId="25" xfId="0" applyFont="1" applyBorder="1" applyAlignment="1">
      <alignment horizontal="left" vertical="justify"/>
    </xf>
    <xf numFmtId="49" fontId="11" fillId="0" borderId="55" xfId="0" applyNumberFormat="1" applyFont="1" applyBorder="1" applyAlignment="1">
      <alignment vertical="distributed"/>
    </xf>
    <xf numFmtId="49" fontId="5" fillId="0" borderId="4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justify"/>
    </xf>
    <xf numFmtId="0" fontId="6" fillId="3" borderId="24" xfId="0" applyFont="1" applyFill="1" applyBorder="1" applyAlignment="1">
      <alignment horizontal="center" vertical="distributed"/>
    </xf>
    <xf numFmtId="49" fontId="5" fillId="0" borderId="57" xfId="0" applyNumberFormat="1" applyFont="1" applyBorder="1" applyAlignment="1">
      <alignment horizontal="center" vertical="justify"/>
    </xf>
    <xf numFmtId="49" fontId="11" fillId="0" borderId="21" xfId="0" applyNumberFormat="1" applyFont="1" applyBorder="1" applyAlignment="1">
      <alignment vertical="distributed"/>
    </xf>
    <xf numFmtId="49" fontId="11" fillId="0" borderId="18" xfId="0" applyNumberFormat="1" applyFont="1" applyBorder="1" applyAlignment="1">
      <alignment vertical="distributed"/>
    </xf>
    <xf numFmtId="49" fontId="11" fillId="0" borderId="36" xfId="0" applyNumberFormat="1" applyFont="1" applyBorder="1" applyAlignment="1">
      <alignment vertical="distributed"/>
    </xf>
    <xf numFmtId="49" fontId="11" fillId="0" borderId="31" xfId="0" applyNumberFormat="1" applyFont="1" applyBorder="1" applyAlignment="1">
      <alignment vertical="distributed"/>
    </xf>
    <xf numFmtId="197" fontId="5" fillId="0" borderId="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49" fontId="8" fillId="0" borderId="37" xfId="0" applyNumberFormat="1" applyFont="1" applyBorder="1" applyAlignment="1">
      <alignment vertical="distributed"/>
    </xf>
    <xf numFmtId="0" fontId="6" fillId="0" borderId="10" xfId="0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justify"/>
    </xf>
    <xf numFmtId="0" fontId="6" fillId="0" borderId="45" xfId="0" applyFont="1" applyBorder="1" applyAlignment="1">
      <alignment vertical="justify"/>
    </xf>
    <xf numFmtId="0" fontId="6" fillId="0" borderId="23" xfId="0" applyFont="1" applyBorder="1" applyAlignment="1">
      <alignment vertical="justify"/>
    </xf>
    <xf numFmtId="0" fontId="6" fillId="0" borderId="22" xfId="0" applyFont="1" applyBorder="1" applyAlignment="1">
      <alignment vertical="justify"/>
    </xf>
    <xf numFmtId="0" fontId="6" fillId="0" borderId="11" xfId="0" applyFont="1" applyBorder="1" applyAlignment="1">
      <alignment vertical="justify"/>
    </xf>
    <xf numFmtId="0" fontId="6" fillId="0" borderId="12" xfId="0" applyFont="1" applyBorder="1" applyAlignment="1">
      <alignment vertical="justify"/>
    </xf>
    <xf numFmtId="0" fontId="6" fillId="0" borderId="58" xfId="0" applyFont="1" applyBorder="1" applyAlignment="1">
      <alignment vertical="justify"/>
    </xf>
    <xf numFmtId="0" fontId="6" fillId="0" borderId="21" xfId="0" applyFont="1" applyBorder="1" applyAlignment="1">
      <alignment vertical="justify"/>
    </xf>
    <xf numFmtId="0" fontId="6" fillId="0" borderId="18" xfId="0" applyFont="1" applyBorder="1" applyAlignment="1">
      <alignment vertical="justify"/>
    </xf>
    <xf numFmtId="0" fontId="6" fillId="0" borderId="15" xfId="0" applyFont="1" applyBorder="1" applyAlignment="1">
      <alignment vertical="justify"/>
    </xf>
    <xf numFmtId="0" fontId="6" fillId="0" borderId="26" xfId="0" applyFont="1" applyBorder="1" applyAlignment="1">
      <alignment vertical="justify"/>
    </xf>
    <xf numFmtId="0" fontId="19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vertical="justify"/>
    </xf>
    <xf numFmtId="0" fontId="11" fillId="0" borderId="18" xfId="0" applyFont="1" applyBorder="1" applyAlignment="1">
      <alignment horizontal="center" vertical="justify"/>
    </xf>
    <xf numFmtId="0" fontId="6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justify"/>
    </xf>
    <xf numFmtId="2" fontId="5" fillId="0" borderId="29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justify"/>
    </xf>
    <xf numFmtId="49" fontId="11" fillId="0" borderId="50" xfId="0" applyNumberFormat="1" applyFont="1" applyBorder="1" applyAlignment="1">
      <alignment vertical="distributed"/>
    </xf>
    <xf numFmtId="0" fontId="11" fillId="0" borderId="42" xfId="0" applyFont="1" applyBorder="1" applyAlignment="1">
      <alignment horizontal="left" vertical="justify"/>
    </xf>
    <xf numFmtId="0" fontId="6" fillId="0" borderId="3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49" fontId="5" fillId="0" borderId="14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left" vertical="justify"/>
    </xf>
    <xf numFmtId="0" fontId="6" fillId="0" borderId="59" xfId="0" applyFont="1" applyBorder="1" applyAlignment="1">
      <alignment vertical="center"/>
    </xf>
    <xf numFmtId="198" fontId="5" fillId="5" borderId="2" xfId="0" applyNumberFormat="1" applyFont="1" applyFill="1" applyBorder="1" applyAlignment="1">
      <alignment horizontal="center" vertical="justify"/>
    </xf>
    <xf numFmtId="0" fontId="14" fillId="5" borderId="37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justify"/>
    </xf>
    <xf numFmtId="201" fontId="5" fillId="5" borderId="2" xfId="0" applyNumberFormat="1" applyFont="1" applyFill="1" applyBorder="1" applyAlignment="1">
      <alignment horizontal="center" vertical="justify"/>
    </xf>
    <xf numFmtId="0" fontId="11" fillId="0" borderId="50" xfId="0" applyFont="1" applyBorder="1" applyAlignment="1">
      <alignment horizontal="left" vertical="justify"/>
    </xf>
    <xf numFmtId="1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left" vertical="justify"/>
    </xf>
    <xf numFmtId="0" fontId="6" fillId="0" borderId="14" xfId="0" applyFont="1" applyBorder="1" applyAlignment="1">
      <alignment vertical="justify"/>
    </xf>
    <xf numFmtId="0" fontId="6" fillId="0" borderId="50" xfId="0" applyFont="1" applyBorder="1" applyAlignment="1">
      <alignment vertical="justify"/>
    </xf>
    <xf numFmtId="49" fontId="5" fillId="0" borderId="5" xfId="0" applyNumberFormat="1" applyFont="1" applyBorder="1" applyAlignment="1">
      <alignment horizontal="center" vertical="justify"/>
    </xf>
    <xf numFmtId="198" fontId="6" fillId="0" borderId="2" xfId="0" applyNumberFormat="1" applyFont="1" applyBorder="1" applyAlignment="1">
      <alignment horizontal="center" vertical="justify"/>
    </xf>
    <xf numFmtId="201" fontId="6" fillId="0" borderId="2" xfId="0" applyNumberFormat="1" applyFont="1" applyBorder="1" applyAlignment="1">
      <alignment horizontal="center" vertical="justify"/>
    </xf>
    <xf numFmtId="0" fontId="6" fillId="0" borderId="4" xfId="0" applyFont="1" applyBorder="1" applyAlignment="1">
      <alignment horizontal="left" vertical="justify"/>
    </xf>
    <xf numFmtId="0" fontId="11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6" fillId="0" borderId="0" xfId="0" applyFont="1" applyBorder="1" applyAlignment="1">
      <alignment vertical="justify"/>
    </xf>
    <xf numFmtId="0" fontId="6" fillId="0" borderId="7" xfId="0" applyFont="1" applyBorder="1" applyAlignment="1">
      <alignment vertical="justify"/>
    </xf>
    <xf numFmtId="0" fontId="6" fillId="0" borderId="55" xfId="0" applyFont="1" applyBorder="1" applyAlignment="1">
      <alignment vertical="justify"/>
    </xf>
    <xf numFmtId="0" fontId="6" fillId="0" borderId="4" xfId="0" applyFont="1" applyBorder="1" applyAlignment="1">
      <alignment vertical="justify"/>
    </xf>
    <xf numFmtId="0" fontId="6" fillId="0" borderId="3" xfId="0" applyFont="1" applyBorder="1" applyAlignment="1">
      <alignment vertical="justify"/>
    </xf>
    <xf numFmtId="0" fontId="6" fillId="0" borderId="16" xfId="0" applyFont="1" applyBorder="1" applyAlignment="1">
      <alignment vertical="justify"/>
    </xf>
    <xf numFmtId="0" fontId="6" fillId="3" borderId="24" xfId="0" applyFont="1" applyFill="1" applyBorder="1" applyAlignment="1">
      <alignment horizontal="distributed" vertical="justify"/>
    </xf>
    <xf numFmtId="2" fontId="5" fillId="0" borderId="2" xfId="0" applyNumberFormat="1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distributed" vertical="distributed"/>
    </xf>
    <xf numFmtId="0" fontId="0" fillId="0" borderId="0" xfId="0" applyAlignment="1">
      <alignment horizontal="distributed"/>
    </xf>
    <xf numFmtId="49" fontId="11" fillId="0" borderId="12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vertical="justify"/>
    </xf>
    <xf numFmtId="2" fontId="6" fillId="0" borderId="2" xfId="0" applyNumberFormat="1" applyFont="1" applyBorder="1" applyAlignment="1">
      <alignment horizontal="right" vertical="justify"/>
    </xf>
    <xf numFmtId="0" fontId="11" fillId="0" borderId="2" xfId="0" applyFont="1" applyBorder="1" applyAlignment="1">
      <alignment vertical="justify"/>
    </xf>
    <xf numFmtId="0" fontId="6" fillId="0" borderId="29" xfId="0" applyFont="1" applyBorder="1" applyAlignment="1">
      <alignment horizontal="center" vertical="justify"/>
    </xf>
    <xf numFmtId="0" fontId="0" fillId="0" borderId="7" xfId="0" applyBorder="1" applyAlignment="1">
      <alignment/>
    </xf>
    <xf numFmtId="0" fontId="6" fillId="4" borderId="29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1" fillId="0" borderId="7" xfId="0" applyFont="1" applyBorder="1" applyAlignment="1">
      <alignment/>
    </xf>
    <xf numFmtId="0" fontId="11" fillId="3" borderId="24" xfId="0" applyFont="1" applyFill="1" applyBorder="1" applyAlignment="1">
      <alignment horizontal="distributed" vertical="justify"/>
    </xf>
    <xf numFmtId="2" fontId="11" fillId="0" borderId="2" xfId="0" applyNumberFormat="1" applyFont="1" applyBorder="1" applyAlignment="1">
      <alignment horizontal="distributed" vertical="center"/>
    </xf>
    <xf numFmtId="0" fontId="21" fillId="0" borderId="0" xfId="0" applyFont="1" applyAlignment="1">
      <alignment/>
    </xf>
    <xf numFmtId="2" fontId="6" fillId="0" borderId="4" xfId="0" applyNumberFormat="1" applyFont="1" applyBorder="1" applyAlignment="1">
      <alignment horizontal="center" vertical="justify"/>
    </xf>
    <xf numFmtId="0" fontId="11" fillId="0" borderId="18" xfId="0" applyFont="1" applyBorder="1" applyAlignment="1">
      <alignment vertical="justify"/>
    </xf>
    <xf numFmtId="0" fontId="6" fillId="4" borderId="24" xfId="0" applyFont="1" applyFill="1" applyBorder="1" applyAlignment="1">
      <alignment horizontal="distributed" vertical="justify"/>
    </xf>
    <xf numFmtId="0" fontId="11" fillId="0" borderId="4" xfId="0" applyFont="1" applyBorder="1" applyAlignment="1">
      <alignment vertical="justify"/>
    </xf>
    <xf numFmtId="0" fontId="11" fillId="0" borderId="25" xfId="0" applyFont="1" applyBorder="1" applyAlignment="1">
      <alignment vertical="justify"/>
    </xf>
    <xf numFmtId="0" fontId="6" fillId="0" borderId="43" xfId="0" applyFont="1" applyBorder="1" applyAlignment="1">
      <alignment vertical="justify"/>
    </xf>
    <xf numFmtId="0" fontId="8" fillId="0" borderId="27" xfId="0" applyFont="1" applyBorder="1" applyAlignment="1">
      <alignment horizontal="left" vertical="justify"/>
    </xf>
    <xf numFmtId="0" fontId="6" fillId="0" borderId="27" xfId="0" applyFont="1" applyBorder="1" applyAlignment="1">
      <alignment vertical="justify"/>
    </xf>
    <xf numFmtId="0" fontId="6" fillId="0" borderId="25" xfId="0" applyFont="1" applyBorder="1" applyAlignment="1">
      <alignment vertical="justify"/>
    </xf>
    <xf numFmtId="0" fontId="0" fillId="0" borderId="1" xfId="0" applyBorder="1" applyAlignment="1">
      <alignment horizontal="distributed"/>
    </xf>
    <xf numFmtId="0" fontId="21" fillId="0" borderId="1" xfId="0" applyFont="1" applyBorder="1" applyAlignment="1">
      <alignment/>
    </xf>
    <xf numFmtId="0" fontId="6" fillId="0" borderId="36" xfId="0" applyFont="1" applyBorder="1" applyAlignment="1">
      <alignment vertical="justify"/>
    </xf>
    <xf numFmtId="0" fontId="6" fillId="0" borderId="29" xfId="0" applyFont="1" applyBorder="1" applyAlignment="1">
      <alignment vertical="justify"/>
    </xf>
    <xf numFmtId="0" fontId="0" fillId="0" borderId="7" xfId="0" applyBorder="1" applyAlignment="1">
      <alignment/>
    </xf>
    <xf numFmtId="0" fontId="12" fillId="0" borderId="2" xfId="0" applyFont="1" applyBorder="1" applyAlignment="1">
      <alignment vertical="justify"/>
    </xf>
    <xf numFmtId="2" fontId="5" fillId="0" borderId="2" xfId="0" applyNumberFormat="1" applyFont="1" applyBorder="1" applyAlignment="1">
      <alignment vertical="justify"/>
    </xf>
    <xf numFmtId="1" fontId="5" fillId="0" borderId="2" xfId="0" applyNumberFormat="1" applyFont="1" applyBorder="1" applyAlignment="1">
      <alignment horizontal="center" vertical="justify"/>
    </xf>
    <xf numFmtId="1" fontId="12" fillId="0" borderId="2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justify"/>
    </xf>
    <xf numFmtId="1" fontId="22" fillId="0" borderId="2" xfId="0" applyNumberFormat="1" applyFont="1" applyBorder="1" applyAlignment="1">
      <alignment horizontal="center" vertical="justify"/>
    </xf>
    <xf numFmtId="0" fontId="23" fillId="0" borderId="2" xfId="0" applyFont="1" applyBorder="1" applyAlignment="1">
      <alignment horizontal="center" vertical="justify"/>
    </xf>
    <xf numFmtId="2" fontId="5" fillId="0" borderId="2" xfId="0" applyNumberFormat="1" applyFont="1" applyBorder="1" applyAlignment="1">
      <alignment horizontal="right" vertical="justify"/>
    </xf>
    <xf numFmtId="198" fontId="6" fillId="0" borderId="25" xfId="0" applyNumberFormat="1" applyFont="1" applyBorder="1" applyAlignment="1">
      <alignment vertical="justify"/>
    </xf>
    <xf numFmtId="1" fontId="12" fillId="0" borderId="2" xfId="0" applyNumberFormat="1" applyFont="1" applyBorder="1" applyAlignment="1">
      <alignment vertical="justify"/>
    </xf>
    <xf numFmtId="0" fontId="24" fillId="0" borderId="0" xfId="0" applyFont="1" applyAlignment="1">
      <alignment/>
    </xf>
    <xf numFmtId="0" fontId="5" fillId="0" borderId="18" xfId="0" applyFont="1" applyBorder="1" applyAlignment="1">
      <alignment vertical="justify"/>
    </xf>
    <xf numFmtId="0" fontId="5" fillId="0" borderId="4" xfId="0" applyFont="1" applyBorder="1" applyAlignment="1">
      <alignment vertical="justify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2" xfId="0" applyFont="1" applyBorder="1" applyAlignment="1">
      <alignment horizontal="center" vertical="justify"/>
    </xf>
    <xf numFmtId="0" fontId="24" fillId="0" borderId="0" xfId="0" applyFont="1" applyBorder="1" applyAlignment="1">
      <alignment horizontal="center"/>
    </xf>
    <xf numFmtId="0" fontId="12" fillId="0" borderId="2" xfId="0" applyFont="1" applyBorder="1" applyAlignment="1">
      <alignment horizontal="right" vertical="justify"/>
    </xf>
    <xf numFmtId="1" fontId="12" fillId="0" borderId="4" xfId="0" applyNumberFormat="1" applyFont="1" applyBorder="1" applyAlignment="1">
      <alignment vertical="justify"/>
    </xf>
    <xf numFmtId="1" fontId="12" fillId="0" borderId="2" xfId="0" applyNumberFormat="1" applyFont="1" applyBorder="1" applyAlignment="1">
      <alignment horizontal="right" vertical="justify"/>
    </xf>
    <xf numFmtId="0" fontId="5" fillId="0" borderId="60" xfId="0" applyFont="1" applyBorder="1" applyAlignment="1">
      <alignment horizontal="center" vertical="justify"/>
    </xf>
    <xf numFmtId="0" fontId="6" fillId="0" borderId="61" xfId="0" applyFont="1" applyBorder="1" applyAlignment="1">
      <alignment vertical="justify"/>
    </xf>
    <xf numFmtId="1" fontId="5" fillId="0" borderId="62" xfId="0" applyNumberFormat="1" applyFont="1" applyBorder="1" applyAlignment="1">
      <alignment vertical="justify"/>
    </xf>
    <xf numFmtId="0" fontId="5" fillId="0" borderId="61" xfId="0" applyFont="1" applyBorder="1" applyAlignment="1">
      <alignment horizontal="center" vertical="justify"/>
    </xf>
    <xf numFmtId="0" fontId="12" fillId="0" borderId="25" xfId="0" applyFont="1" applyBorder="1" applyAlignment="1">
      <alignment horizontal="center" vertical="justify"/>
    </xf>
    <xf numFmtId="0" fontId="6" fillId="0" borderId="61" xfId="0" applyFont="1" applyBorder="1" applyAlignment="1">
      <alignment horizontal="center" vertical="justify"/>
    </xf>
    <xf numFmtId="0" fontId="25" fillId="0" borderId="62" xfId="0" applyFont="1" applyBorder="1" applyAlignment="1">
      <alignment horizontal="center" vertical="justify"/>
    </xf>
    <xf numFmtId="0" fontId="26" fillId="0" borderId="2" xfId="0" applyFont="1" applyBorder="1" applyAlignment="1">
      <alignment vertical="justify"/>
    </xf>
    <xf numFmtId="0" fontId="6" fillId="0" borderId="29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right" vertical="center"/>
    </xf>
    <xf numFmtId="0" fontId="5" fillId="0" borderId="61" xfId="0" applyFont="1" applyBorder="1" applyAlignment="1">
      <alignment vertical="justify"/>
    </xf>
    <xf numFmtId="0" fontId="11" fillId="0" borderId="2" xfId="0" applyFont="1" applyBorder="1" applyAlignment="1">
      <alignment horizontal="center" vertical="justify"/>
    </xf>
    <xf numFmtId="0" fontId="12" fillId="0" borderId="17" xfId="0" applyFont="1" applyBorder="1" applyAlignment="1">
      <alignment horizontal="right" vertical="justify"/>
    </xf>
    <xf numFmtId="0" fontId="23" fillId="0" borderId="4" xfId="0" applyFont="1" applyBorder="1" applyAlignment="1">
      <alignment horizontal="center" vertical="justify"/>
    </xf>
    <xf numFmtId="2" fontId="5" fillId="0" borderId="4" xfId="0" applyNumberFormat="1" applyFont="1" applyBorder="1" applyAlignment="1">
      <alignment vertical="justify"/>
    </xf>
    <xf numFmtId="0" fontId="22" fillId="0" borderId="4" xfId="0" applyFont="1" applyBorder="1" applyAlignment="1">
      <alignment horizontal="right" vertical="justify"/>
    </xf>
    <xf numFmtId="0" fontId="12" fillId="0" borderId="2" xfId="0" applyFont="1" applyBorder="1" applyAlignment="1">
      <alignment vertical="center"/>
    </xf>
    <xf numFmtId="0" fontId="6" fillId="0" borderId="62" xfId="0" applyFont="1" applyBorder="1" applyAlignment="1">
      <alignment horizontal="center" vertical="justify"/>
    </xf>
    <xf numFmtId="2" fontId="5" fillId="0" borderId="29" xfId="0" applyNumberFormat="1" applyFont="1" applyBorder="1" applyAlignment="1">
      <alignment horizontal="right" vertical="justify"/>
    </xf>
    <xf numFmtId="0" fontId="6" fillId="0" borderId="62" xfId="0" applyFont="1" applyBorder="1" applyAlignment="1">
      <alignment vertical="justify"/>
    </xf>
    <xf numFmtId="2" fontId="8" fillId="0" borderId="2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vertical="justify"/>
    </xf>
    <xf numFmtId="0" fontId="0" fillId="0" borderId="48" xfId="0" applyBorder="1" applyAlignment="1">
      <alignment/>
    </xf>
    <xf numFmtId="0" fontId="6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49" fontId="5" fillId="0" borderId="63" xfId="0" applyNumberFormat="1" applyFont="1" applyBorder="1" applyAlignment="1">
      <alignment horizontal="center" vertical="justify"/>
    </xf>
    <xf numFmtId="0" fontId="6" fillId="0" borderId="64" xfId="0" applyFont="1" applyBorder="1" applyAlignment="1">
      <alignment horizontal="center" vertical="justify"/>
    </xf>
    <xf numFmtId="0" fontId="0" fillId="0" borderId="44" xfId="0" applyBorder="1" applyAlignment="1">
      <alignment/>
    </xf>
    <xf numFmtId="0" fontId="13" fillId="0" borderId="6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5" fillId="0" borderId="12" xfId="0" applyFont="1" applyBorder="1" applyAlignment="1">
      <alignment horizontal="left" vertical="justify"/>
    </xf>
    <xf numFmtId="2" fontId="5" fillId="0" borderId="4" xfId="0" applyNumberFormat="1" applyFont="1" applyBorder="1" applyAlignment="1">
      <alignment horizontal="center" vertical="center"/>
    </xf>
    <xf numFmtId="2" fontId="12" fillId="0" borderId="47" xfId="0" applyNumberFormat="1" applyFont="1" applyBorder="1" applyAlignment="1">
      <alignment horizontal="right" vertical="center"/>
    </xf>
    <xf numFmtId="2" fontId="14" fillId="0" borderId="4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2" fontId="5" fillId="0" borderId="28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justify"/>
    </xf>
    <xf numFmtId="0" fontId="6" fillId="0" borderId="31" xfId="0" applyFont="1" applyBorder="1" applyAlignment="1">
      <alignment horizontal="center" vertical="justify"/>
    </xf>
    <xf numFmtId="49" fontId="12" fillId="0" borderId="15" xfId="0" applyNumberFormat="1" applyFont="1" applyBorder="1" applyAlignment="1">
      <alignment vertical="justify"/>
    </xf>
    <xf numFmtId="49" fontId="5" fillId="0" borderId="56" xfId="0" applyNumberFormat="1" applyFont="1" applyBorder="1" applyAlignment="1">
      <alignment horizontal="center" vertical="justify"/>
    </xf>
    <xf numFmtId="49" fontId="12" fillId="0" borderId="18" xfId="0" applyNumberFormat="1" applyFont="1" applyBorder="1" applyAlignment="1">
      <alignment vertical="justify"/>
    </xf>
    <xf numFmtId="0" fontId="11" fillId="0" borderId="28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vertical="justify"/>
    </xf>
    <xf numFmtId="2" fontId="5" fillId="0" borderId="43" xfId="0" applyNumberFormat="1" applyFont="1" applyBorder="1" applyAlignment="1">
      <alignment vertical="center"/>
    </xf>
    <xf numFmtId="2" fontId="5" fillId="0" borderId="47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center" vertical="justify"/>
    </xf>
    <xf numFmtId="49" fontId="5" fillId="0" borderId="42" xfId="0" applyNumberFormat="1" applyFont="1" applyBorder="1" applyAlignment="1">
      <alignment horizontal="center" vertical="justify"/>
    </xf>
    <xf numFmtId="0" fontId="6" fillId="0" borderId="47" xfId="0" applyFont="1" applyBorder="1" applyAlignment="1">
      <alignment horizontal="center" vertical="justify"/>
    </xf>
    <xf numFmtId="0" fontId="6" fillId="0" borderId="11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left" vertical="justify"/>
    </xf>
    <xf numFmtId="0" fontId="6" fillId="0" borderId="53" xfId="0" applyFont="1" applyBorder="1" applyAlignment="1">
      <alignment horizontal="center" vertical="justify"/>
    </xf>
    <xf numFmtId="0" fontId="6" fillId="0" borderId="3" xfId="0" applyFont="1" applyBorder="1" applyAlignment="1">
      <alignment horizontal="left" vertical="justify"/>
    </xf>
    <xf numFmtId="0" fontId="5" fillId="0" borderId="50" xfId="0" applyFont="1" applyBorder="1" applyAlignment="1">
      <alignment horizontal="left" vertical="justify"/>
    </xf>
    <xf numFmtId="49" fontId="6" fillId="0" borderId="3" xfId="0" applyNumberFormat="1" applyFont="1" applyBorder="1" applyAlignment="1">
      <alignment horizontal="center" vertical="justify"/>
    </xf>
    <xf numFmtId="2" fontId="11" fillId="0" borderId="3" xfId="0" applyNumberFormat="1" applyFont="1" applyBorder="1" applyAlignment="1">
      <alignment horizontal="center" vertical="center"/>
    </xf>
    <xf numFmtId="2" fontId="6" fillId="0" borderId="54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right" vertical="center"/>
    </xf>
    <xf numFmtId="0" fontId="6" fillId="0" borderId="58" xfId="0" applyFont="1" applyBorder="1" applyAlignment="1">
      <alignment horizontal="center" vertical="justify"/>
    </xf>
    <xf numFmtId="0" fontId="15" fillId="0" borderId="3" xfId="0" applyFont="1" applyBorder="1" applyAlignment="1">
      <alignment horizontal="left" vertical="justify"/>
    </xf>
    <xf numFmtId="2" fontId="2" fillId="0" borderId="4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distributed"/>
    </xf>
    <xf numFmtId="0" fontId="14" fillId="0" borderId="27" xfId="0" applyFont="1" applyBorder="1" applyAlignment="1">
      <alignment horizontal="left" vertical="justify"/>
    </xf>
    <xf numFmtId="0" fontId="13" fillId="0" borderId="20" xfId="0" applyFont="1" applyBorder="1" applyAlignment="1">
      <alignment vertical="center"/>
    </xf>
    <xf numFmtId="0" fontId="5" fillId="0" borderId="30" xfId="0" applyFont="1" applyBorder="1" applyAlignment="1">
      <alignment horizontal="left" vertical="justify"/>
    </xf>
    <xf numFmtId="49" fontId="6" fillId="0" borderId="31" xfId="0" applyNumberFormat="1" applyFont="1" applyBorder="1" applyAlignment="1">
      <alignment horizontal="center" vertical="justify"/>
    </xf>
    <xf numFmtId="2" fontId="2" fillId="0" borderId="1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distributed"/>
    </xf>
    <xf numFmtId="198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right" vertical="center"/>
    </xf>
    <xf numFmtId="0" fontId="6" fillId="0" borderId="66" xfId="0" applyFont="1" applyBorder="1" applyAlignment="1">
      <alignment horizontal="center" vertical="justify"/>
    </xf>
    <xf numFmtId="2" fontId="5" fillId="0" borderId="20" xfId="0" applyNumberFormat="1" applyFont="1" applyBorder="1" applyAlignment="1">
      <alignment horizontal="center" vertical="justify"/>
    </xf>
    <xf numFmtId="0" fontId="6" fillId="3" borderId="51" xfId="0" applyFont="1" applyFill="1" applyBorder="1" applyAlignment="1">
      <alignment horizontal="center" vertical="justify"/>
    </xf>
    <xf numFmtId="0" fontId="17" fillId="0" borderId="27" xfId="0" applyFont="1" applyBorder="1" applyAlignment="1">
      <alignment horizontal="left" vertical="justify"/>
    </xf>
    <xf numFmtId="2" fontId="6" fillId="0" borderId="47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left" vertical="justify"/>
    </xf>
    <xf numFmtId="2" fontId="5" fillId="0" borderId="3" xfId="0" applyNumberFormat="1" applyFont="1" applyBorder="1" applyAlignment="1">
      <alignment horizontal="center" vertical="justify"/>
    </xf>
    <xf numFmtId="0" fontId="19" fillId="0" borderId="4" xfId="0" applyFont="1" applyBorder="1" applyAlignment="1">
      <alignment horizontal="center" vertical="center"/>
    </xf>
    <xf numFmtId="0" fontId="19" fillId="0" borderId="29" xfId="0" applyFont="1" applyBorder="1" applyAlignment="1">
      <alignment horizontal="distributed" vertical="center"/>
    </xf>
    <xf numFmtId="0" fontId="5" fillId="4" borderId="67" xfId="0" applyFont="1" applyFill="1" applyBorder="1" applyAlignment="1">
      <alignment vertical="center"/>
    </xf>
    <xf numFmtId="0" fontId="2" fillId="0" borderId="42" xfId="0" applyFont="1" applyBorder="1" applyAlignment="1">
      <alignment horizontal="left" vertical="justify"/>
    </xf>
    <xf numFmtId="0" fontId="19" fillId="0" borderId="36" xfId="0" applyFont="1" applyBorder="1" applyAlignment="1">
      <alignment horizontal="distributed" vertical="center"/>
    </xf>
    <xf numFmtId="2" fontId="11" fillId="0" borderId="18" xfId="0" applyNumberFormat="1" applyFont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49" fontId="6" fillId="0" borderId="18" xfId="0" applyNumberFormat="1" applyFont="1" applyBorder="1" applyAlignment="1">
      <alignment horizontal="center" vertical="justify"/>
    </xf>
    <xf numFmtId="198" fontId="5" fillId="4" borderId="18" xfId="0" applyNumberFormat="1" applyFont="1" applyFill="1" applyBorder="1" applyAlignment="1">
      <alignment horizontal="center" vertical="justify"/>
    </xf>
    <xf numFmtId="197" fontId="6" fillId="0" borderId="1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distributed"/>
    </xf>
    <xf numFmtId="0" fontId="6" fillId="0" borderId="4" xfId="0" applyFont="1" applyBorder="1" applyAlignment="1">
      <alignment horizontal="center" vertical="distributed"/>
    </xf>
    <xf numFmtId="198" fontId="5" fillId="4" borderId="4" xfId="0" applyNumberFormat="1" applyFont="1" applyFill="1" applyBorder="1" applyAlignment="1">
      <alignment horizontal="center" vertical="justify"/>
    </xf>
    <xf numFmtId="197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distributed"/>
    </xf>
    <xf numFmtId="0" fontId="6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49" fontId="12" fillId="0" borderId="28" xfId="0" applyNumberFormat="1" applyFont="1" applyBorder="1" applyAlignment="1">
      <alignment vertical="justify"/>
    </xf>
    <xf numFmtId="2" fontId="5" fillId="0" borderId="2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201" fontId="5" fillId="5" borderId="4" xfId="0" applyNumberFormat="1" applyFont="1" applyFill="1" applyBorder="1" applyAlignment="1">
      <alignment horizontal="center" vertical="justify"/>
    </xf>
    <xf numFmtId="2" fontId="6" fillId="0" borderId="3" xfId="0" applyNumberFormat="1" applyFont="1" applyBorder="1" applyAlignment="1">
      <alignment vertical="center"/>
    </xf>
    <xf numFmtId="49" fontId="12" fillId="0" borderId="35" xfId="0" applyNumberFormat="1" applyFont="1" applyBorder="1" applyAlignment="1">
      <alignment vertical="justify"/>
    </xf>
    <xf numFmtId="2" fontId="5" fillId="0" borderId="49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vertical="distributed"/>
    </xf>
    <xf numFmtId="49" fontId="11" fillId="0" borderId="4" xfId="0" applyNumberFormat="1" applyFont="1" applyBorder="1" applyAlignment="1">
      <alignment vertical="distributed"/>
    </xf>
    <xf numFmtId="49" fontId="6" fillId="0" borderId="18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11" fillId="0" borderId="42" xfId="0" applyNumberFormat="1" applyFont="1" applyBorder="1" applyAlignment="1">
      <alignment vertical="distributed"/>
    </xf>
    <xf numFmtId="49" fontId="11" fillId="0" borderId="28" xfId="0" applyNumberFormat="1" applyFont="1" applyBorder="1" applyAlignment="1">
      <alignment vertical="distributed"/>
    </xf>
    <xf numFmtId="49" fontId="12" fillId="0" borderId="15" xfId="0" applyNumberFormat="1" applyFont="1" applyBorder="1" applyAlignment="1">
      <alignment vertical="center"/>
    </xf>
    <xf numFmtId="0" fontId="6" fillId="0" borderId="31" xfId="0" applyFont="1" applyBorder="1" applyAlignment="1">
      <alignment horizontal="left" vertical="justify"/>
    </xf>
    <xf numFmtId="0" fontId="6" fillId="0" borderId="25" xfId="0" applyFont="1" applyBorder="1" applyAlignment="1">
      <alignment vertical="center"/>
    </xf>
    <xf numFmtId="197" fontId="5" fillId="0" borderId="4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3" borderId="24" xfId="0" applyFont="1" applyFill="1" applyBorder="1" applyAlignment="1">
      <alignment vertical="justify"/>
    </xf>
    <xf numFmtId="0" fontId="6" fillId="0" borderId="37" xfId="0" applyFont="1" applyBorder="1" applyAlignment="1">
      <alignment vertical="justify"/>
    </xf>
    <xf numFmtId="2" fontId="6" fillId="0" borderId="4" xfId="0" applyNumberFormat="1" applyFont="1" applyBorder="1" applyAlignment="1">
      <alignment vertical="justify"/>
    </xf>
    <xf numFmtId="0" fontId="6" fillId="0" borderId="20" xfId="0" applyFont="1" applyBorder="1" applyAlignment="1">
      <alignment vertical="justify"/>
    </xf>
    <xf numFmtId="0" fontId="19" fillId="0" borderId="28" xfId="0" applyFont="1" applyBorder="1" applyAlignment="1">
      <alignment horizontal="center" vertical="center"/>
    </xf>
    <xf numFmtId="2" fontId="6" fillId="0" borderId="47" xfId="0" applyNumberFormat="1" applyFont="1" applyBorder="1" applyAlignment="1">
      <alignment horizontal="center" vertical="justify"/>
    </xf>
    <xf numFmtId="0" fontId="19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vertical="center"/>
    </xf>
    <xf numFmtId="0" fontId="19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justify"/>
    </xf>
    <xf numFmtId="0" fontId="2" fillId="0" borderId="31" xfId="0" applyFont="1" applyBorder="1" applyAlignment="1">
      <alignment horizontal="left" vertical="justify"/>
    </xf>
    <xf numFmtId="2" fontId="6" fillId="0" borderId="67" xfId="0" applyNumberFormat="1" applyFont="1" applyBorder="1" applyAlignment="1">
      <alignment horizontal="center" vertical="center"/>
    </xf>
    <xf numFmtId="198" fontId="6" fillId="0" borderId="4" xfId="0" applyNumberFormat="1" applyFont="1" applyBorder="1" applyAlignment="1">
      <alignment horizontal="center" vertical="justify"/>
    </xf>
    <xf numFmtId="2" fontId="6" fillId="0" borderId="47" xfId="0" applyNumberFormat="1" applyFont="1" applyBorder="1" applyAlignment="1">
      <alignment vertical="justify"/>
    </xf>
    <xf numFmtId="198" fontId="6" fillId="0" borderId="18" xfId="0" applyNumberFormat="1" applyFont="1" applyBorder="1" applyAlignment="1">
      <alignment horizontal="center" vertical="justify"/>
    </xf>
    <xf numFmtId="0" fontId="11" fillId="0" borderId="25" xfId="0" applyFont="1" applyBorder="1" applyAlignment="1">
      <alignment horizontal="left" vertical="justify"/>
    </xf>
    <xf numFmtId="0" fontId="6" fillId="0" borderId="28" xfId="0" applyFont="1" applyBorder="1" applyAlignment="1">
      <alignment horizontal="distributed" vertical="center"/>
    </xf>
    <xf numFmtId="0" fontId="6" fillId="0" borderId="68" xfId="0" applyFont="1" applyBorder="1" applyAlignment="1">
      <alignment vertical="justify"/>
    </xf>
    <xf numFmtId="0" fontId="2" fillId="0" borderId="18" xfId="0" applyFont="1" applyBorder="1" applyAlignment="1">
      <alignment vertical="justify"/>
    </xf>
    <xf numFmtId="2" fontId="6" fillId="0" borderId="4" xfId="0" applyNumberFormat="1" applyFont="1" applyBorder="1" applyAlignment="1">
      <alignment horizontal="right" vertical="justify"/>
    </xf>
    <xf numFmtId="0" fontId="11" fillId="0" borderId="3" xfId="0" applyFont="1" applyBorder="1" applyAlignment="1">
      <alignment vertical="justify"/>
    </xf>
    <xf numFmtId="0" fontId="11" fillId="0" borderId="31" xfId="0" applyFont="1" applyBorder="1" applyAlignment="1">
      <alignment vertical="justify"/>
    </xf>
    <xf numFmtId="49" fontId="12" fillId="0" borderId="55" xfId="0" applyNumberFormat="1" applyFont="1" applyBorder="1" applyAlignment="1">
      <alignment vertical="justify"/>
    </xf>
    <xf numFmtId="2" fontId="5" fillId="0" borderId="55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justify"/>
    </xf>
    <xf numFmtId="49" fontId="5" fillId="0" borderId="42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justify"/>
    </xf>
    <xf numFmtId="0" fontId="12" fillId="0" borderId="4" xfId="0" applyFont="1" applyBorder="1" applyAlignment="1">
      <alignment horizontal="right" vertical="justify"/>
    </xf>
    <xf numFmtId="0" fontId="6" fillId="0" borderId="63" xfId="0" applyFont="1" applyBorder="1" applyAlignment="1">
      <alignment vertical="justify"/>
    </xf>
    <xf numFmtId="0" fontId="6" fillId="0" borderId="28" xfId="0" applyFont="1" applyBorder="1" applyAlignment="1">
      <alignment horizontal="left" vertical="justify"/>
    </xf>
    <xf numFmtId="0" fontId="5" fillId="0" borderId="28" xfId="0" applyFont="1" applyBorder="1" applyAlignment="1">
      <alignment vertical="justify"/>
    </xf>
    <xf numFmtId="1" fontId="12" fillId="0" borderId="47" xfId="0" applyNumberFormat="1" applyFont="1" applyBorder="1" applyAlignment="1">
      <alignment vertical="justify"/>
    </xf>
    <xf numFmtId="198" fontId="6" fillId="0" borderId="62" xfId="0" applyNumberFormat="1" applyFont="1" applyBorder="1" applyAlignment="1">
      <alignment vertical="justify"/>
    </xf>
    <xf numFmtId="1" fontId="12" fillId="0" borderId="4" xfId="0" applyNumberFormat="1" applyFont="1" applyBorder="1" applyAlignment="1">
      <alignment horizontal="right" vertical="justify"/>
    </xf>
    <xf numFmtId="49" fontId="5" fillId="0" borderId="18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vertical="justify"/>
    </xf>
    <xf numFmtId="0" fontId="12" fillId="0" borderId="18" xfId="0" applyFont="1" applyBorder="1" applyAlignment="1">
      <alignment vertical="justify"/>
    </xf>
    <xf numFmtId="1" fontId="5" fillId="0" borderId="47" xfId="0" applyNumberFormat="1" applyFont="1" applyBorder="1" applyAlignment="1">
      <alignment horizontal="right" vertical="center"/>
    </xf>
    <xf numFmtId="1" fontId="22" fillId="0" borderId="4" xfId="0" applyNumberFormat="1" applyFont="1" applyBorder="1" applyAlignment="1">
      <alignment horizontal="center" vertical="justify"/>
    </xf>
    <xf numFmtId="1" fontId="12" fillId="0" borderId="4" xfId="0" applyNumberFormat="1" applyFont="1" applyBorder="1" applyAlignment="1">
      <alignment horizontal="right" vertical="center"/>
    </xf>
    <xf numFmtId="1" fontId="5" fillId="0" borderId="68" xfId="0" applyNumberFormat="1" applyFont="1" applyBorder="1" applyAlignment="1">
      <alignment vertical="justify"/>
    </xf>
    <xf numFmtId="0" fontId="5" fillId="0" borderId="69" xfId="0" applyFont="1" applyBorder="1" applyAlignment="1">
      <alignment horizontal="center" vertical="justify"/>
    </xf>
    <xf numFmtId="0" fontId="5" fillId="0" borderId="69" xfId="0" applyFont="1" applyBorder="1" applyAlignment="1">
      <alignment vertical="justify"/>
    </xf>
    <xf numFmtId="1" fontId="6" fillId="0" borderId="18" xfId="0" applyNumberFormat="1" applyFont="1" applyBorder="1" applyAlignment="1">
      <alignment horizontal="center" vertical="justify"/>
    </xf>
    <xf numFmtId="1" fontId="6" fillId="0" borderId="4" xfId="0" applyNumberFormat="1" applyFont="1" applyBorder="1" applyAlignment="1">
      <alignment horizontal="center" vertical="justify"/>
    </xf>
    <xf numFmtId="2" fontId="8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distributed" vertical="center"/>
    </xf>
    <xf numFmtId="0" fontId="6" fillId="0" borderId="67" xfId="0" applyFont="1" applyBorder="1" applyAlignment="1">
      <alignment vertical="justify"/>
    </xf>
    <xf numFmtId="1" fontId="6" fillId="0" borderId="3" xfId="0" applyNumberFormat="1" applyFont="1" applyBorder="1" applyAlignment="1">
      <alignment horizontal="center" vertical="justify"/>
    </xf>
    <xf numFmtId="49" fontId="11" fillId="4" borderId="12" xfId="0" applyNumberFormat="1" applyFont="1" applyFill="1" applyBorder="1" applyAlignment="1">
      <alignment horizontal="distributed" vertical="distributed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left" vertical="justify"/>
    </xf>
    <xf numFmtId="49" fontId="5" fillId="0" borderId="63" xfId="0" applyNumberFormat="1" applyFont="1" applyFill="1" applyBorder="1" applyAlignment="1">
      <alignment horizontal="center" vertical="justify"/>
    </xf>
    <xf numFmtId="49" fontId="5" fillId="0" borderId="28" xfId="0" applyNumberFormat="1" applyFont="1" applyFill="1" applyBorder="1" applyAlignment="1">
      <alignment horizontal="center" vertical="justify"/>
    </xf>
    <xf numFmtId="0" fontId="6" fillId="0" borderId="28" xfId="0" applyFont="1" applyFill="1" applyBorder="1" applyAlignment="1">
      <alignment horizontal="center" vertical="justify"/>
    </xf>
    <xf numFmtId="2" fontId="5" fillId="0" borderId="47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justify"/>
    </xf>
    <xf numFmtId="49" fontId="5" fillId="0" borderId="3" xfId="0" applyNumberFormat="1" applyFont="1" applyFill="1" applyBorder="1" applyAlignment="1">
      <alignment horizontal="center" vertical="justify"/>
    </xf>
    <xf numFmtId="49" fontId="6" fillId="0" borderId="3" xfId="0" applyNumberFormat="1" applyFont="1" applyFill="1" applyBorder="1" applyAlignment="1">
      <alignment vertical="justify"/>
    </xf>
    <xf numFmtId="0" fontId="6" fillId="0" borderId="3" xfId="0" applyFont="1" applyFill="1" applyBorder="1" applyAlignment="1">
      <alignment horizontal="center" vertical="justify"/>
    </xf>
    <xf numFmtId="2" fontId="6" fillId="0" borderId="3" xfId="0" applyNumberFormat="1" applyFont="1" applyFill="1" applyBorder="1" applyAlignment="1">
      <alignment horizontal="center" vertical="justify"/>
    </xf>
    <xf numFmtId="198" fontId="5" fillId="0" borderId="3" xfId="0" applyNumberFormat="1" applyFont="1" applyFill="1" applyBorder="1" applyAlignment="1">
      <alignment horizontal="center" vertical="justify"/>
    </xf>
    <xf numFmtId="1" fontId="6" fillId="0" borderId="3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right" vertical="center"/>
    </xf>
    <xf numFmtId="2" fontId="6" fillId="0" borderId="29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justify"/>
    </xf>
    <xf numFmtId="49" fontId="5" fillId="0" borderId="4" xfId="0" applyNumberFormat="1" applyFont="1" applyFill="1" applyBorder="1" applyAlignment="1">
      <alignment horizontal="center" vertical="justify"/>
    </xf>
    <xf numFmtId="0" fontId="6" fillId="0" borderId="18" xfId="0" applyFont="1" applyFill="1" applyBorder="1" applyAlignment="1">
      <alignment horizontal="center" vertical="justify"/>
    </xf>
    <xf numFmtId="2" fontId="6" fillId="0" borderId="2" xfId="0" applyNumberFormat="1" applyFont="1" applyFill="1" applyBorder="1" applyAlignment="1">
      <alignment horizontal="center" vertical="justify"/>
    </xf>
    <xf numFmtId="2" fontId="6" fillId="0" borderId="2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center" vertical="justify"/>
    </xf>
    <xf numFmtId="201" fontId="5" fillId="0" borderId="4" xfId="0" applyNumberFormat="1" applyFont="1" applyFill="1" applyBorder="1" applyAlignment="1">
      <alignment horizontal="center" vertical="justify"/>
    </xf>
    <xf numFmtId="1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right" vertical="center"/>
    </xf>
    <xf numFmtId="2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distributed"/>
    </xf>
    <xf numFmtId="49" fontId="5" fillId="0" borderId="18" xfId="0" applyNumberFormat="1" applyFont="1" applyFill="1" applyBorder="1" applyAlignment="1">
      <alignment horizontal="center" vertical="justify"/>
    </xf>
    <xf numFmtId="2" fontId="6" fillId="0" borderId="18" xfId="0" applyNumberFormat="1" applyFont="1" applyFill="1" applyBorder="1" applyAlignment="1">
      <alignment horizontal="center" vertical="justify"/>
    </xf>
    <xf numFmtId="2" fontId="6" fillId="0" borderId="18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distributed"/>
    </xf>
    <xf numFmtId="49" fontId="5" fillId="0" borderId="2" xfId="0" applyNumberFormat="1" applyFont="1" applyFill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justify"/>
    </xf>
    <xf numFmtId="49" fontId="12" fillId="0" borderId="2" xfId="0" applyNumberFormat="1" applyFont="1" applyFill="1" applyBorder="1" applyAlignment="1">
      <alignment vertical="justify"/>
    </xf>
    <xf numFmtId="49" fontId="12" fillId="0" borderId="29" xfId="0" applyNumberFormat="1" applyFont="1" applyFill="1" applyBorder="1" applyAlignment="1">
      <alignment vertical="justify"/>
    </xf>
    <xf numFmtId="2" fontId="6" fillId="0" borderId="25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horizontal="distributed" vertical="distributed"/>
    </xf>
    <xf numFmtId="49" fontId="12" fillId="0" borderId="4" xfId="0" applyNumberFormat="1" applyFont="1" applyFill="1" applyBorder="1" applyAlignment="1">
      <alignment vertical="justify"/>
    </xf>
    <xf numFmtId="49" fontId="12" fillId="0" borderId="26" xfId="0" applyNumberFormat="1" applyFont="1" applyFill="1" applyBorder="1" applyAlignment="1">
      <alignment vertical="justify"/>
    </xf>
    <xf numFmtId="2" fontId="6" fillId="0" borderId="31" xfId="0" applyNumberFormat="1" applyFont="1" applyFill="1" applyBorder="1" applyAlignment="1">
      <alignment vertical="center"/>
    </xf>
    <xf numFmtId="198" fontId="5" fillId="0" borderId="18" xfId="0" applyNumberFormat="1" applyFont="1" applyFill="1" applyBorder="1" applyAlignment="1">
      <alignment horizontal="center" vertical="justify"/>
    </xf>
    <xf numFmtId="1" fontId="6" fillId="0" borderId="18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vertical="center"/>
    </xf>
    <xf numFmtId="1" fontId="6" fillId="0" borderId="62" xfId="0" applyNumberFormat="1" applyFont="1" applyBorder="1" applyAlignment="1">
      <alignment vertical="justify"/>
    </xf>
    <xf numFmtId="0" fontId="9" fillId="6" borderId="33" xfId="0" applyFont="1" applyFill="1" applyBorder="1" applyAlignment="1">
      <alignment horizontal="center" vertical="justify"/>
    </xf>
    <xf numFmtId="0" fontId="9" fillId="6" borderId="48" xfId="0" applyFont="1" applyFill="1" applyBorder="1" applyAlignment="1">
      <alignment horizontal="center" vertical="justify"/>
    </xf>
    <xf numFmtId="0" fontId="6" fillId="0" borderId="33" xfId="0" applyFont="1" applyBorder="1" applyAlignment="1">
      <alignment horizontal="right" vertical="top" readingOrder="2"/>
    </xf>
    <xf numFmtId="0" fontId="6" fillId="0" borderId="35" xfId="0" applyFont="1" applyBorder="1" applyAlignment="1">
      <alignment horizontal="right" vertical="top" readingOrder="2"/>
    </xf>
    <xf numFmtId="0" fontId="0" fillId="0" borderId="0" xfId="0" applyBorder="1" applyAlignment="1">
      <alignment horizontal="center"/>
    </xf>
    <xf numFmtId="0" fontId="5" fillId="0" borderId="35" xfId="0" applyFont="1" applyBorder="1" applyAlignment="1">
      <alignment horizontal="right" vertical="center"/>
    </xf>
    <xf numFmtId="49" fontId="12" fillId="0" borderId="48" xfId="0" applyNumberFormat="1" applyFont="1" applyBorder="1" applyAlignment="1">
      <alignment horizontal="center" vertical="justify"/>
    </xf>
    <xf numFmtId="49" fontId="12" fillId="0" borderId="35" xfId="0" applyNumberFormat="1" applyFont="1" applyBorder="1" applyAlignment="1">
      <alignment horizontal="center" vertical="justify"/>
    </xf>
    <xf numFmtId="49" fontId="12" fillId="0" borderId="28" xfId="0" applyNumberFormat="1" applyFont="1" applyBorder="1" applyAlignment="1">
      <alignment horizontal="center" vertical="justify"/>
    </xf>
    <xf numFmtId="2" fontId="5" fillId="0" borderId="28" xfId="0" applyNumberFormat="1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justify"/>
    </xf>
    <xf numFmtId="2" fontId="5" fillId="0" borderId="4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right" vertical="center"/>
    </xf>
    <xf numFmtId="49" fontId="12" fillId="0" borderId="49" xfId="0" applyNumberFormat="1" applyFont="1" applyBorder="1" applyAlignment="1">
      <alignment horizontal="center" vertical="justify"/>
    </xf>
    <xf numFmtId="0" fontId="6" fillId="0" borderId="70" xfId="0" applyFont="1" applyBorder="1" applyAlignment="1">
      <alignment horizontal="right" vertical="top" readingOrder="2"/>
    </xf>
    <xf numFmtId="0" fontId="6" fillId="0" borderId="38" xfId="0" applyFont="1" applyBorder="1" applyAlignment="1">
      <alignment horizontal="right" vertical="top" readingOrder="2"/>
    </xf>
    <xf numFmtId="0" fontId="6" fillId="0" borderId="49" xfId="0" applyFont="1" applyBorder="1" applyAlignment="1">
      <alignment horizontal="right" vertical="top" readingOrder="2"/>
    </xf>
    <xf numFmtId="0" fontId="6" fillId="0" borderId="48" xfId="0" applyFont="1" applyBorder="1" applyAlignment="1">
      <alignment horizontal="right" vertical="top" readingOrder="2"/>
    </xf>
    <xf numFmtId="0" fontId="2" fillId="0" borderId="5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0" fillId="4" borderId="5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top" readingOrder="2"/>
    </xf>
    <xf numFmtId="0" fontId="6" fillId="0" borderId="14" xfId="0" applyFont="1" applyBorder="1" applyAlignment="1">
      <alignment horizontal="right" vertical="top" readingOrder="2"/>
    </xf>
    <xf numFmtId="0" fontId="6" fillId="0" borderId="9" xfId="0" applyFont="1" applyBorder="1" applyAlignment="1">
      <alignment horizontal="right" vertical="top" readingOrder="2"/>
    </xf>
    <xf numFmtId="0" fontId="6" fillId="0" borderId="55" xfId="0" applyFont="1" applyBorder="1" applyAlignment="1">
      <alignment horizontal="right" vertical="top" readingOrder="2"/>
    </xf>
    <xf numFmtId="0" fontId="9" fillId="6" borderId="70" xfId="0" applyFont="1" applyFill="1" applyBorder="1" applyAlignment="1">
      <alignment horizontal="center" vertical="justify"/>
    </xf>
    <xf numFmtId="0" fontId="2" fillId="2" borderId="66" xfId="0" applyFont="1" applyFill="1" applyBorder="1" applyAlignment="1">
      <alignment horizontal="center" vertical="center" textRotation="90"/>
    </xf>
    <xf numFmtId="0" fontId="2" fillId="2" borderId="7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5" fillId="2" borderId="5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justify"/>
    </xf>
    <xf numFmtId="0" fontId="5" fillId="5" borderId="6" xfId="0" applyFont="1" applyFill="1" applyBorder="1" applyAlignment="1">
      <alignment horizontal="center" vertical="justify"/>
    </xf>
    <xf numFmtId="0" fontId="6" fillId="0" borderId="49" xfId="0" applyFont="1" applyBorder="1" applyAlignment="1">
      <alignment horizontal="center" vertical="justify"/>
    </xf>
    <xf numFmtId="0" fontId="6" fillId="0" borderId="35" xfId="0" applyFont="1" applyBorder="1" applyAlignment="1">
      <alignment horizontal="center" vertical="justify"/>
    </xf>
    <xf numFmtId="0" fontId="12" fillId="0" borderId="28" xfId="0" applyFont="1" applyBorder="1" applyAlignment="1">
      <alignment horizontal="center" vertical="justify"/>
    </xf>
    <xf numFmtId="0" fontId="12" fillId="0" borderId="47" xfId="0" applyFont="1" applyBorder="1" applyAlignment="1">
      <alignment horizontal="center" vertical="justify"/>
    </xf>
    <xf numFmtId="0" fontId="11" fillId="0" borderId="6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1" fillId="0" borderId="41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center" vertical="justify"/>
    </xf>
    <xf numFmtId="2" fontId="5" fillId="0" borderId="15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justify"/>
    </xf>
    <xf numFmtId="0" fontId="5" fillId="0" borderId="47" xfId="0" applyFont="1" applyBorder="1" applyAlignment="1">
      <alignment horizontal="center" vertical="justify"/>
    </xf>
    <xf numFmtId="0" fontId="6" fillId="0" borderId="3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justify"/>
    </xf>
    <xf numFmtId="0" fontId="5" fillId="0" borderId="33" xfId="0" applyFont="1" applyBorder="1" applyAlignment="1">
      <alignment horizontal="center" vertical="distributed"/>
    </xf>
    <xf numFmtId="0" fontId="5" fillId="0" borderId="70" xfId="0" applyFont="1" applyBorder="1" applyAlignment="1">
      <alignment horizontal="center" vertical="distributed"/>
    </xf>
    <xf numFmtId="0" fontId="2" fillId="0" borderId="33" xfId="0" applyFont="1" applyBorder="1" applyAlignment="1">
      <alignment horizontal="distributed" vertical="distributed"/>
    </xf>
    <xf numFmtId="0" fontId="2" fillId="0" borderId="48" xfId="0" applyFont="1" applyBorder="1" applyAlignment="1">
      <alignment horizontal="distributed" vertical="distributed"/>
    </xf>
    <xf numFmtId="0" fontId="2" fillId="0" borderId="70" xfId="0" applyFont="1" applyBorder="1" applyAlignment="1">
      <alignment horizontal="distributed" vertical="distributed"/>
    </xf>
    <xf numFmtId="49" fontId="5" fillId="0" borderId="33" xfId="0" applyNumberFormat="1" applyFont="1" applyBorder="1" applyAlignment="1">
      <alignment horizontal="center" vertical="distributed"/>
    </xf>
    <xf numFmtId="49" fontId="5" fillId="0" borderId="70" xfId="0" applyNumberFormat="1" applyFont="1" applyBorder="1" applyAlignment="1">
      <alignment horizontal="center" vertical="distributed"/>
    </xf>
    <xf numFmtId="0" fontId="11" fillId="0" borderId="33" xfId="0" applyFont="1" applyBorder="1" applyAlignment="1">
      <alignment horizontal="left" vertical="distributed"/>
    </xf>
    <xf numFmtId="0" fontId="11" fillId="0" borderId="48" xfId="0" applyFont="1" applyBorder="1" applyAlignment="1">
      <alignment horizontal="left" vertical="distributed"/>
    </xf>
    <xf numFmtId="0" fontId="5" fillId="5" borderId="33" xfId="0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distributed" vertical="distributed"/>
    </xf>
    <xf numFmtId="0" fontId="14" fillId="0" borderId="48" xfId="0" applyFont="1" applyBorder="1" applyAlignment="1">
      <alignment horizontal="distributed" vertical="distributed"/>
    </xf>
    <xf numFmtId="0" fontId="14" fillId="0" borderId="70" xfId="0" applyFont="1" applyBorder="1" applyAlignment="1">
      <alignment horizontal="distributed" vertical="distributed"/>
    </xf>
    <xf numFmtId="0" fontId="11" fillId="0" borderId="33" xfId="0" applyFont="1" applyBorder="1" applyAlignment="1">
      <alignment horizontal="distributed" vertical="distributed"/>
    </xf>
    <xf numFmtId="0" fontId="11" fillId="0" borderId="48" xfId="0" applyFont="1" applyBorder="1" applyAlignment="1">
      <alignment horizontal="distributed" vertical="distributed"/>
    </xf>
    <xf numFmtId="0" fontId="11" fillId="0" borderId="70" xfId="0" applyFont="1" applyBorder="1" applyAlignment="1">
      <alignment horizontal="distributed" vertical="distributed"/>
    </xf>
    <xf numFmtId="0" fontId="12" fillId="5" borderId="33" xfId="0" applyFont="1" applyFill="1" applyBorder="1" applyAlignment="1">
      <alignment horizontal="center" vertical="center"/>
    </xf>
    <xf numFmtId="0" fontId="12" fillId="5" borderId="70" xfId="0" applyFont="1" applyFill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justify"/>
    </xf>
    <xf numFmtId="49" fontId="6" fillId="0" borderId="63" xfId="0" applyNumberFormat="1" applyFont="1" applyBorder="1" applyAlignment="1">
      <alignment horizontal="center" vertical="justify"/>
    </xf>
    <xf numFmtId="0" fontId="0" fillId="0" borderId="3" xfId="0" applyBorder="1" applyAlignment="1">
      <alignment/>
    </xf>
    <xf numFmtId="0" fontId="5" fillId="2" borderId="76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70" xfId="0" applyBorder="1" applyAlignment="1">
      <alignment/>
    </xf>
    <xf numFmtId="0" fontId="5" fillId="2" borderId="15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2" fillId="2" borderId="56" xfId="0" applyFont="1" applyFill="1" applyBorder="1" applyAlignment="1">
      <alignment horizontal="center" vertical="center" textRotation="90"/>
    </xf>
    <xf numFmtId="0" fontId="0" fillId="0" borderId="72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71" xfId="0" applyBorder="1" applyAlignment="1">
      <alignment/>
    </xf>
    <xf numFmtId="0" fontId="0" fillId="0" borderId="73" xfId="0" applyBorder="1" applyAlignment="1">
      <alignment/>
    </xf>
    <xf numFmtId="0" fontId="0" fillId="0" borderId="77" xfId="0" applyBorder="1" applyAlignment="1">
      <alignment/>
    </xf>
    <xf numFmtId="0" fontId="0" fillId="0" borderId="35" xfId="0" applyBorder="1" applyAlignment="1">
      <alignment/>
    </xf>
    <xf numFmtId="0" fontId="2" fillId="5" borderId="33" xfId="0" applyFont="1" applyFill="1" applyBorder="1" applyAlignment="1">
      <alignment horizontal="distributed" vertical="center"/>
    </xf>
    <xf numFmtId="0" fontId="2" fillId="5" borderId="48" xfId="0" applyFont="1" applyFill="1" applyBorder="1" applyAlignment="1">
      <alignment horizontal="distributed" vertical="center"/>
    </xf>
    <xf numFmtId="0" fontId="2" fillId="5" borderId="70" xfId="0" applyFont="1" applyFill="1" applyBorder="1" applyAlignment="1">
      <alignment horizontal="distributed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4" fillId="0" borderId="63" xfId="0" applyFont="1" applyBorder="1" applyAlignment="1">
      <alignment horizontal="distributed" vertical="justify"/>
    </xf>
    <xf numFmtId="0" fontId="14" fillId="0" borderId="28" xfId="0" applyFont="1" applyBorder="1" applyAlignment="1">
      <alignment horizontal="distributed" vertical="justify"/>
    </xf>
    <xf numFmtId="0" fontId="5" fillId="0" borderId="2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63" xfId="0" applyFont="1" applyBorder="1" applyAlignment="1">
      <alignment horizontal="distributed" vertical="distributed"/>
    </xf>
    <xf numFmtId="0" fontId="6" fillId="0" borderId="28" xfId="0" applyFont="1" applyBorder="1" applyAlignment="1">
      <alignment horizontal="distributed" vertical="distributed"/>
    </xf>
    <xf numFmtId="49" fontId="12" fillId="0" borderId="28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distributed" vertical="distributed" wrapText="1"/>
    </xf>
    <xf numFmtId="0" fontId="11" fillId="0" borderId="48" xfId="0" applyFont="1" applyBorder="1" applyAlignment="1">
      <alignment horizontal="distributed" vertical="distributed" wrapText="1"/>
    </xf>
    <xf numFmtId="0" fontId="11" fillId="0" borderId="70" xfId="0" applyFont="1" applyBorder="1" applyAlignment="1">
      <alignment horizontal="distributed" vertical="distributed" wrapText="1"/>
    </xf>
    <xf numFmtId="49" fontId="12" fillId="0" borderId="49" xfId="0" applyNumberFormat="1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/>
    </xf>
    <xf numFmtId="2" fontId="5" fillId="0" borderId="64" xfId="0" applyNumberFormat="1" applyFont="1" applyBorder="1" applyAlignment="1">
      <alignment horizontal="center" vertical="center"/>
    </xf>
    <xf numFmtId="2" fontId="5" fillId="0" borderId="78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justify"/>
    </xf>
    <xf numFmtId="0" fontId="6" fillId="0" borderId="28" xfId="0" applyFont="1" applyBorder="1" applyAlignment="1">
      <alignment horizontal="center" vertical="justify"/>
    </xf>
    <xf numFmtId="0" fontId="11" fillId="0" borderId="63" xfId="0" applyFont="1" applyBorder="1" applyAlignment="1">
      <alignment horizontal="distributed" vertical="distributed"/>
    </xf>
    <xf numFmtId="0" fontId="11" fillId="0" borderId="28" xfId="0" applyFont="1" applyBorder="1" applyAlignment="1">
      <alignment horizontal="distributed" vertical="distributed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justify"/>
    </xf>
    <xf numFmtId="0" fontId="6" fillId="0" borderId="38" xfId="0" applyFont="1" applyBorder="1" applyAlignment="1">
      <alignment horizontal="center" vertical="justify"/>
    </xf>
    <xf numFmtId="49" fontId="12" fillId="0" borderId="59" xfId="0" applyNumberFormat="1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49" fontId="2" fillId="0" borderId="63" xfId="0" applyNumberFormat="1" applyFont="1" applyBorder="1" applyAlignment="1">
      <alignment horizontal="distributed" vertical="distributed"/>
    </xf>
    <xf numFmtId="49" fontId="2" fillId="0" borderId="28" xfId="0" applyNumberFormat="1" applyFont="1" applyBorder="1" applyAlignment="1">
      <alignment horizontal="distributed" vertical="distributed"/>
    </xf>
    <xf numFmtId="49" fontId="2" fillId="0" borderId="63" xfId="0" applyNumberFormat="1" applyFont="1" applyFill="1" applyBorder="1" applyAlignment="1">
      <alignment horizontal="distributed" vertical="distributed"/>
    </xf>
    <xf numFmtId="49" fontId="2" fillId="0" borderId="28" xfId="0" applyNumberFormat="1" applyFont="1" applyFill="1" applyBorder="1" applyAlignment="1">
      <alignment horizontal="distributed" vertical="distributed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justify"/>
    </xf>
    <xf numFmtId="49" fontId="11" fillId="0" borderId="63" xfId="0" applyNumberFormat="1" applyFont="1" applyBorder="1" applyAlignment="1">
      <alignment horizontal="distributed" vertical="distributed"/>
    </xf>
    <xf numFmtId="49" fontId="11" fillId="0" borderId="28" xfId="0" applyNumberFormat="1" applyFont="1" applyBorder="1" applyAlignment="1">
      <alignment horizontal="distributed" vertical="distributed"/>
    </xf>
    <xf numFmtId="2" fontId="5" fillId="0" borderId="28" xfId="0" applyNumberFormat="1" applyFont="1" applyFill="1" applyBorder="1" applyAlignment="1">
      <alignment horizontal="center" vertical="center"/>
    </xf>
    <xf numFmtId="49" fontId="11" fillId="0" borderId="63" xfId="0" applyNumberFormat="1" applyFont="1" applyFill="1" applyBorder="1" applyAlignment="1">
      <alignment horizontal="distributed"/>
    </xf>
    <xf numFmtId="49" fontId="11" fillId="0" borderId="28" xfId="0" applyNumberFormat="1" applyFont="1" applyFill="1" applyBorder="1" applyAlignment="1">
      <alignment horizontal="distributed"/>
    </xf>
    <xf numFmtId="49" fontId="11" fillId="0" borderId="63" xfId="0" applyNumberFormat="1" applyFont="1" applyFill="1" applyBorder="1" applyAlignment="1">
      <alignment horizontal="distributed" vertical="distributed"/>
    </xf>
    <xf numFmtId="49" fontId="11" fillId="0" borderId="28" xfId="0" applyNumberFormat="1" applyFont="1" applyFill="1" applyBorder="1" applyAlignment="1">
      <alignment horizontal="distributed" vertical="distributed"/>
    </xf>
    <xf numFmtId="49" fontId="5" fillId="0" borderId="63" xfId="0" applyNumberFormat="1" applyFont="1" applyBorder="1" applyAlignment="1">
      <alignment horizontal="distributed" vertical="distributed"/>
    </xf>
    <xf numFmtId="49" fontId="5" fillId="0" borderId="28" xfId="0" applyNumberFormat="1" applyFont="1" applyBorder="1" applyAlignment="1">
      <alignment horizontal="distributed" vertical="distributed"/>
    </xf>
    <xf numFmtId="0" fontId="6" fillId="0" borderId="39" xfId="0" applyFont="1" applyBorder="1" applyAlignment="1">
      <alignment horizontal="right" vertical="top" readingOrder="2"/>
    </xf>
    <xf numFmtId="0" fontId="6" fillId="0" borderId="65" xfId="0" applyFont="1" applyBorder="1" applyAlignment="1">
      <alignment horizontal="right" vertical="top" readingOrder="2"/>
    </xf>
    <xf numFmtId="0" fontId="6" fillId="0" borderId="72" xfId="0" applyFont="1" applyBorder="1" applyAlignment="1">
      <alignment horizontal="right" vertical="top" readingOrder="2"/>
    </xf>
    <xf numFmtId="0" fontId="6" fillId="0" borderId="41" xfId="0" applyFont="1" applyBorder="1" applyAlignment="1">
      <alignment horizontal="right" vertical="top" readingOrder="2"/>
    </xf>
    <xf numFmtId="0" fontId="2" fillId="0" borderId="63" xfId="0" applyFont="1" applyBorder="1" applyAlignment="1">
      <alignment horizontal="distributed" wrapText="1"/>
    </xf>
    <xf numFmtId="0" fontId="2" fillId="0" borderId="28" xfId="0" applyFont="1" applyBorder="1" applyAlignment="1">
      <alignment horizontal="distributed" wrapText="1"/>
    </xf>
    <xf numFmtId="0" fontId="6" fillId="0" borderId="47" xfId="0" applyFont="1" applyBorder="1" applyAlignment="1">
      <alignment horizontal="right" vertical="top" readingOrder="2"/>
    </xf>
    <xf numFmtId="0" fontId="6" fillId="0" borderId="63" xfId="0" applyFont="1" applyBorder="1" applyAlignment="1">
      <alignment horizontal="right" vertical="top" readingOrder="2"/>
    </xf>
    <xf numFmtId="2" fontId="5" fillId="0" borderId="33" xfId="0" applyNumberFormat="1" applyFont="1" applyBorder="1" applyAlignment="1">
      <alignment horizontal="center" vertical="center"/>
    </xf>
    <xf numFmtId="2" fontId="5" fillId="0" borderId="7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distributed" wrapText="1"/>
    </xf>
    <xf numFmtId="0" fontId="2" fillId="0" borderId="68" xfId="0" applyFont="1" applyBorder="1" applyAlignment="1">
      <alignment horizontal="distributed" vertical="distributed" wrapText="1"/>
    </xf>
    <xf numFmtId="0" fontId="2" fillId="0" borderId="36" xfId="0" applyFont="1" applyBorder="1" applyAlignment="1">
      <alignment horizontal="distributed" vertical="distributed"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justify"/>
    </xf>
    <xf numFmtId="49" fontId="12" fillId="0" borderId="40" xfId="0" applyNumberFormat="1" applyFont="1" applyBorder="1" applyAlignment="1">
      <alignment horizontal="center" vertical="justify"/>
    </xf>
    <xf numFmtId="2" fontId="5" fillId="0" borderId="5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11" fillId="0" borderId="63" xfId="0" applyFont="1" applyBorder="1" applyAlignment="1">
      <alignment horizontal="distributed"/>
    </xf>
    <xf numFmtId="0" fontId="11" fillId="0" borderId="28" xfId="0" applyFont="1" applyBorder="1" applyAlignment="1">
      <alignment horizontal="distributed"/>
    </xf>
    <xf numFmtId="49" fontId="5" fillId="0" borderId="28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distributed" vertical="distributed" wrapText="1"/>
    </xf>
    <xf numFmtId="0" fontId="2" fillId="0" borderId="28" xfId="0" applyFont="1" applyBorder="1" applyAlignment="1">
      <alignment horizontal="distributed" vertical="distributed" wrapText="1"/>
    </xf>
    <xf numFmtId="0" fontId="12" fillId="5" borderId="1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distributed" vertical="distributed" wrapText="1"/>
    </xf>
    <xf numFmtId="0" fontId="11" fillId="0" borderId="28" xfId="0" applyFont="1" applyBorder="1" applyAlignment="1">
      <alignment horizontal="distributed" vertical="distributed" wrapText="1"/>
    </xf>
    <xf numFmtId="0" fontId="6" fillId="0" borderId="63" xfId="0" applyFont="1" applyBorder="1" applyAlignment="1">
      <alignment horizontal="left" vertical="distributed"/>
    </xf>
    <xf numFmtId="0" fontId="6" fillId="0" borderId="28" xfId="0" applyFont="1" applyBorder="1" applyAlignment="1">
      <alignment horizontal="left" vertical="distributed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6" fillId="0" borderId="63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11" fillId="0" borderId="63" xfId="0" applyFont="1" applyBorder="1" applyAlignment="1">
      <alignment horizontal="left" vertical="distributed"/>
    </xf>
    <xf numFmtId="0" fontId="11" fillId="0" borderId="28" xfId="0" applyFont="1" applyBorder="1" applyAlignment="1">
      <alignment horizontal="left" vertical="distributed"/>
    </xf>
    <xf numFmtId="0" fontId="2" fillId="0" borderId="63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63" xfId="0" applyFont="1" applyBorder="1" applyAlignment="1">
      <alignment horizontal="left" vertical="distributed"/>
    </xf>
    <xf numFmtId="0" fontId="2" fillId="0" borderId="28" xfId="0" applyFont="1" applyBorder="1" applyAlignment="1">
      <alignment horizontal="left" vertical="distributed"/>
    </xf>
    <xf numFmtId="0" fontId="11" fillId="0" borderId="63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20" fillId="0" borderId="63" xfId="0" applyFont="1" applyBorder="1" applyAlignment="1">
      <alignment horizontal="left" vertical="distributed"/>
    </xf>
    <xf numFmtId="0" fontId="20" fillId="0" borderId="28" xfId="0" applyFont="1" applyBorder="1" applyAlignment="1">
      <alignment horizontal="left" vertical="distributed"/>
    </xf>
    <xf numFmtId="0" fontId="6" fillId="0" borderId="63" xfId="0" applyFont="1" applyBorder="1" applyAlignment="1">
      <alignment horizontal="center" vertical="distributed"/>
    </xf>
    <xf numFmtId="0" fontId="6" fillId="0" borderId="28" xfId="0" applyFont="1" applyBorder="1" applyAlignment="1">
      <alignment horizontal="center" vertical="distributed"/>
    </xf>
    <xf numFmtId="0" fontId="12" fillId="5" borderId="0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distributed"/>
    </xf>
    <xf numFmtId="0" fontId="6" fillId="0" borderId="28" xfId="0" applyFont="1" applyBorder="1" applyAlignment="1">
      <alignment horizontal="distributed"/>
    </xf>
    <xf numFmtId="0" fontId="6" fillId="0" borderId="63" xfId="0" applyFont="1" applyBorder="1" applyAlignment="1">
      <alignment horizontal="distributed" vertical="justify"/>
    </xf>
    <xf numFmtId="0" fontId="6" fillId="0" borderId="28" xfId="0" applyFont="1" applyBorder="1" applyAlignment="1">
      <alignment horizontal="distributed" vertical="justify"/>
    </xf>
    <xf numFmtId="0" fontId="5" fillId="5" borderId="51" xfId="0" applyFont="1" applyFill="1" applyBorder="1" applyAlignment="1">
      <alignment horizontal="center" vertical="center"/>
    </xf>
    <xf numFmtId="0" fontId="5" fillId="5" borderId="79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distributed" vertical="justify"/>
    </xf>
    <xf numFmtId="0" fontId="2" fillId="0" borderId="28" xfId="0" applyFont="1" applyBorder="1" applyAlignment="1">
      <alignment horizontal="distributed" vertical="justify"/>
    </xf>
    <xf numFmtId="0" fontId="11" fillId="0" borderId="63" xfId="0" applyFont="1" applyBorder="1" applyAlignment="1">
      <alignment vertical="distributed" wrapText="1"/>
    </xf>
    <xf numFmtId="0" fontId="11" fillId="0" borderId="28" xfId="0" applyFont="1" applyBorder="1" applyAlignment="1">
      <alignment vertical="distributed" wrapText="1"/>
    </xf>
    <xf numFmtId="0" fontId="6" fillId="0" borderId="63" xfId="0" applyFont="1" applyBorder="1" applyAlignment="1">
      <alignment horizontal="distributed" vertical="distributed" wrapText="1"/>
    </xf>
    <xf numFmtId="0" fontId="6" fillId="0" borderId="28" xfId="0" applyFont="1" applyBorder="1" applyAlignment="1">
      <alignment horizontal="distributed" vertical="distributed" wrapText="1"/>
    </xf>
    <xf numFmtId="49" fontId="5" fillId="0" borderId="28" xfId="0" applyNumberFormat="1" applyFont="1" applyBorder="1" applyAlignment="1">
      <alignment horizontal="distributed" vertical="center"/>
    </xf>
    <xf numFmtId="49" fontId="5" fillId="0" borderId="47" xfId="0" applyNumberFormat="1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center" vertical="justify"/>
    </xf>
    <xf numFmtId="0" fontId="12" fillId="5" borderId="25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1" fontId="12" fillId="0" borderId="60" xfId="0" applyNumberFormat="1" applyFont="1" applyBorder="1" applyAlignment="1">
      <alignment horizontal="right" vertical="center"/>
    </xf>
    <xf numFmtId="1" fontId="12" fillId="0" borderId="29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justify"/>
    </xf>
    <xf numFmtId="0" fontId="11" fillId="0" borderId="62" xfId="0" applyFont="1" applyBorder="1" applyAlignment="1">
      <alignment horizontal="center" vertical="justify"/>
    </xf>
    <xf numFmtId="0" fontId="11" fillId="0" borderId="29" xfId="0" applyFont="1" applyBorder="1" applyAlignment="1">
      <alignment horizontal="center" vertical="justify"/>
    </xf>
    <xf numFmtId="1" fontId="12" fillId="0" borderId="60" xfId="0" applyNumberFormat="1" applyFont="1" applyBorder="1" applyAlignment="1">
      <alignment horizontal="left" vertical="justify"/>
    </xf>
    <xf numFmtId="1" fontId="12" fillId="0" borderId="29" xfId="0" applyNumberFormat="1" applyFont="1" applyBorder="1" applyAlignment="1">
      <alignment horizontal="left" vertical="justify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" fontId="12" fillId="0" borderId="80" xfId="0" applyNumberFormat="1" applyFont="1" applyBorder="1" applyAlignment="1">
      <alignment horizontal="right" vertical="center"/>
    </xf>
    <xf numFmtId="1" fontId="12" fillId="0" borderId="36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justify"/>
    </xf>
    <xf numFmtId="0" fontId="5" fillId="0" borderId="68" xfId="0" applyFont="1" applyBorder="1" applyAlignment="1">
      <alignment horizontal="center" vertical="justify"/>
    </xf>
    <xf numFmtId="0" fontId="5" fillId="0" borderId="29" xfId="0" applyFont="1" applyBorder="1" applyAlignment="1">
      <alignment horizontal="center" vertical="justify"/>
    </xf>
    <xf numFmtId="0" fontId="5" fillId="0" borderId="25" xfId="0" applyFont="1" applyBorder="1" applyAlignment="1">
      <alignment horizontal="center" vertical="justify"/>
    </xf>
    <xf numFmtId="0" fontId="5" fillId="0" borderId="79" xfId="0" applyFont="1" applyBorder="1" applyAlignment="1">
      <alignment horizontal="center" vertical="justify"/>
    </xf>
    <xf numFmtId="0" fontId="5" fillId="0" borderId="26" xfId="0" applyFont="1" applyBorder="1" applyAlignment="1">
      <alignment horizontal="center" vertical="justify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63" xfId="0" applyFont="1" applyBorder="1" applyAlignment="1">
      <alignment horizontal="distributed" vertical="distributed"/>
    </xf>
    <xf numFmtId="0" fontId="2" fillId="0" borderId="28" xfId="0" applyFont="1" applyBorder="1" applyAlignment="1">
      <alignment horizontal="distributed" vertical="distributed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23</xdr:row>
      <xdr:rowOff>66675</xdr:rowOff>
    </xdr:from>
    <xdr:to>
      <xdr:col>2</xdr:col>
      <xdr:colOff>266700</xdr:colOff>
      <xdr:row>25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86752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23</xdr:row>
      <xdr:rowOff>66675</xdr:rowOff>
    </xdr:from>
    <xdr:to>
      <xdr:col>2</xdr:col>
      <xdr:colOff>266700</xdr:colOff>
      <xdr:row>25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5322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66675</xdr:rowOff>
    </xdr:from>
    <xdr:to>
      <xdr:col>2</xdr:col>
      <xdr:colOff>266700</xdr:colOff>
      <xdr:row>26</xdr:row>
      <xdr:rowOff>180975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94372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23</xdr:row>
      <xdr:rowOff>66675</xdr:rowOff>
    </xdr:from>
    <xdr:to>
      <xdr:col>2</xdr:col>
      <xdr:colOff>266700</xdr:colOff>
      <xdr:row>25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9627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190500</xdr:colOff>
      <xdr:row>20</xdr:row>
      <xdr:rowOff>28575</xdr:rowOff>
    </xdr:from>
    <xdr:ext cx="200025" cy="266700"/>
    <xdr:sp>
      <xdr:nvSpPr>
        <xdr:cNvPr id="2" name="TextBox 4"/>
        <xdr:cNvSpPr txBox="1">
          <a:spLocks noChangeArrowheads="1"/>
        </xdr:cNvSpPr>
      </xdr:nvSpPr>
      <xdr:spPr>
        <a:xfrm>
          <a:off x="5334000" y="4876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6</xdr:col>
      <xdr:colOff>266700</xdr:colOff>
      <xdr:row>19</xdr:row>
      <xdr:rowOff>219075</xdr:rowOff>
    </xdr:from>
    <xdr:ext cx="200025" cy="276225"/>
    <xdr:sp>
      <xdr:nvSpPr>
        <xdr:cNvPr id="3" name="TextBox 6"/>
        <xdr:cNvSpPr txBox="1">
          <a:spLocks noChangeArrowheads="1"/>
        </xdr:cNvSpPr>
      </xdr:nvSpPr>
      <xdr:spPr>
        <a:xfrm>
          <a:off x="4267200" y="48196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6</xdr:col>
      <xdr:colOff>123825</xdr:colOff>
      <xdr:row>21</xdr:row>
      <xdr:rowOff>47625</xdr:rowOff>
    </xdr:from>
    <xdr:ext cx="142875" cy="209550"/>
    <xdr:sp>
      <xdr:nvSpPr>
        <xdr:cNvPr id="4" name="TextBox 7"/>
        <xdr:cNvSpPr txBox="1">
          <a:spLocks noChangeArrowheads="1"/>
        </xdr:cNvSpPr>
      </xdr:nvSpPr>
      <xdr:spPr>
        <a:xfrm>
          <a:off x="4124325" y="51435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oneCellAnchor>
  <xdr:oneCellAnchor>
    <xdr:from>
      <xdr:col>4</xdr:col>
      <xdr:colOff>333375</xdr:colOff>
      <xdr:row>20</xdr:row>
      <xdr:rowOff>209550</xdr:rowOff>
    </xdr:from>
    <xdr:ext cx="238125" cy="295275"/>
    <xdr:sp>
      <xdr:nvSpPr>
        <xdr:cNvPr id="5" name="TextBox 8"/>
        <xdr:cNvSpPr txBox="1">
          <a:spLocks noChangeArrowheads="1"/>
        </xdr:cNvSpPr>
      </xdr:nvSpPr>
      <xdr:spPr>
        <a:xfrm>
          <a:off x="2914650" y="5057775"/>
          <a:ext cx="238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561975</xdr:colOff>
      <xdr:row>13</xdr:row>
      <xdr:rowOff>28575</xdr:rowOff>
    </xdr:from>
    <xdr:ext cx="200025" cy="276225"/>
    <xdr:sp>
      <xdr:nvSpPr>
        <xdr:cNvPr id="2" name="TextBox 2"/>
        <xdr:cNvSpPr txBox="1">
          <a:spLocks noChangeArrowheads="1"/>
        </xdr:cNvSpPr>
      </xdr:nvSpPr>
      <xdr:spPr>
        <a:xfrm>
          <a:off x="4562475" y="3209925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6</xdr:col>
      <xdr:colOff>266700</xdr:colOff>
      <xdr:row>13</xdr:row>
      <xdr:rowOff>66675</xdr:rowOff>
    </xdr:from>
    <xdr:ext cx="200025" cy="266700"/>
    <xdr:sp>
      <xdr:nvSpPr>
        <xdr:cNvPr id="3" name="TextBox 3"/>
        <xdr:cNvSpPr txBox="1">
          <a:spLocks noChangeArrowheads="1"/>
        </xdr:cNvSpPr>
      </xdr:nvSpPr>
      <xdr:spPr>
        <a:xfrm>
          <a:off x="4267200" y="3248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6</xdr:col>
      <xdr:colOff>561975</xdr:colOff>
      <xdr:row>13</xdr:row>
      <xdr:rowOff>28575</xdr:rowOff>
    </xdr:from>
    <xdr:ext cx="200025" cy="276225"/>
    <xdr:sp>
      <xdr:nvSpPr>
        <xdr:cNvPr id="4" name="TextBox 4"/>
        <xdr:cNvSpPr txBox="1">
          <a:spLocks noChangeArrowheads="1"/>
        </xdr:cNvSpPr>
      </xdr:nvSpPr>
      <xdr:spPr>
        <a:xfrm>
          <a:off x="4562475" y="3209925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6</xdr:col>
      <xdr:colOff>123825</xdr:colOff>
      <xdr:row>14</xdr:row>
      <xdr:rowOff>85725</xdr:rowOff>
    </xdr:from>
    <xdr:ext cx="142875" cy="219075"/>
    <xdr:sp>
      <xdr:nvSpPr>
        <xdr:cNvPr id="5" name="TextBox 5"/>
        <xdr:cNvSpPr txBox="1">
          <a:spLocks noChangeArrowheads="1"/>
        </xdr:cNvSpPr>
      </xdr:nvSpPr>
      <xdr:spPr>
        <a:xfrm>
          <a:off x="4124325" y="35814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oneCellAnchor>
  <xdr:oneCellAnchor>
    <xdr:from>
      <xdr:col>4</xdr:col>
      <xdr:colOff>371475</xdr:colOff>
      <xdr:row>13</xdr:row>
      <xdr:rowOff>304800</xdr:rowOff>
    </xdr:from>
    <xdr:ext cx="238125" cy="304800"/>
    <xdr:sp>
      <xdr:nvSpPr>
        <xdr:cNvPr id="6" name="TextBox 6"/>
        <xdr:cNvSpPr txBox="1">
          <a:spLocks noChangeArrowheads="1"/>
        </xdr:cNvSpPr>
      </xdr:nvSpPr>
      <xdr:spPr>
        <a:xfrm>
          <a:off x="2952750" y="348615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8</xdr:col>
      <xdr:colOff>190500</xdr:colOff>
      <xdr:row>22</xdr:row>
      <xdr:rowOff>28575</xdr:rowOff>
    </xdr:from>
    <xdr:ext cx="200025" cy="266700"/>
    <xdr:sp>
      <xdr:nvSpPr>
        <xdr:cNvPr id="7" name="TextBox 7"/>
        <xdr:cNvSpPr txBox="1">
          <a:spLocks noChangeArrowheads="1"/>
        </xdr:cNvSpPr>
      </xdr:nvSpPr>
      <xdr:spPr>
        <a:xfrm>
          <a:off x="5334000" y="5705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6</xdr:col>
      <xdr:colOff>266700</xdr:colOff>
      <xdr:row>22</xdr:row>
      <xdr:rowOff>66675</xdr:rowOff>
    </xdr:from>
    <xdr:ext cx="200025" cy="266700"/>
    <xdr:sp>
      <xdr:nvSpPr>
        <xdr:cNvPr id="8" name="TextBox 8"/>
        <xdr:cNvSpPr txBox="1">
          <a:spLocks noChangeArrowheads="1"/>
        </xdr:cNvSpPr>
      </xdr:nvSpPr>
      <xdr:spPr>
        <a:xfrm>
          <a:off x="4267200" y="5743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8</xdr:col>
      <xdr:colOff>190500</xdr:colOff>
      <xdr:row>22</xdr:row>
      <xdr:rowOff>28575</xdr:rowOff>
    </xdr:from>
    <xdr:ext cx="200025" cy="266700"/>
    <xdr:sp>
      <xdr:nvSpPr>
        <xdr:cNvPr id="9" name="TextBox 9"/>
        <xdr:cNvSpPr txBox="1">
          <a:spLocks noChangeArrowheads="1"/>
        </xdr:cNvSpPr>
      </xdr:nvSpPr>
      <xdr:spPr>
        <a:xfrm>
          <a:off x="5334000" y="5705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2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6;&#1585;&#1711;&#1607;%20&#1605;&#1575;&#1604;&#1740;%20&#1662;&#1585;&#1608;&#1688;&#1607;%20&#1605;&#1578;&#1585;&#16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خلاصه کارکرد)"/>
      <sheetName val="جلد خلاصه فصول )"/>
      <sheetName val="خلاصه فصول 1تا 15"/>
      <sheetName val="خلاصه فصول 15 تا 28"/>
      <sheetName val="جلد برگ مالی ) (2)"/>
      <sheetName val="فصل (2و3)"/>
      <sheetName val="فصل(4و5)"/>
      <sheetName val="فصل(7) "/>
      <sheetName val="فصل(8)  "/>
      <sheetName val="فصل(9) "/>
      <sheetName val="فصل(10و11) "/>
      <sheetName val="فصل(13)"/>
      <sheetName val="فصل(17و16)"/>
      <sheetName val="فصل(18)"/>
      <sheetName val="فصل(19)"/>
      <sheetName val="فصل( 21و20)"/>
      <sheetName val="فصل(22)"/>
      <sheetName val="فصل(23و24)"/>
      <sheetName val="فصل(25)"/>
      <sheetName val="فصل(28)"/>
    </sheetNames>
    <sheetDataSet>
      <sheetData sheetId="7">
        <row r="10">
          <cell r="F10">
            <v>704.9292</v>
          </cell>
        </row>
        <row r="11">
          <cell r="F11">
            <v>8987.475999999999</v>
          </cell>
        </row>
        <row r="13">
          <cell r="F13">
            <v>319.5</v>
          </cell>
        </row>
      </sheetData>
      <sheetData sheetId="9">
        <row r="10">
          <cell r="F10">
            <v>1706.4</v>
          </cell>
        </row>
        <row r="11">
          <cell r="F11">
            <v>1533.18</v>
          </cell>
        </row>
        <row r="12">
          <cell r="F12">
            <v>10074.6</v>
          </cell>
        </row>
        <row r="13">
          <cell r="F13">
            <v>2497.2</v>
          </cell>
        </row>
        <row r="14">
          <cell r="F14">
            <v>6045.360000000001</v>
          </cell>
        </row>
        <row r="16">
          <cell r="F16">
            <v>108.57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AW128"/>
  <sheetViews>
    <sheetView rightToLeft="1" zoomScale="75" zoomScaleNormal="75" workbookViewId="0" topLeftCell="A1">
      <selection activeCell="B6" sqref="B6:L2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7109375" style="0" customWidth="1"/>
    <col min="4" max="4" width="12.7109375" style="0" customWidth="1"/>
    <col min="5" max="8" width="8.7109375" style="0" customWidth="1"/>
    <col min="9" max="10" width="10.7109375" style="0" customWidth="1"/>
    <col min="11" max="11" width="12.7109375" style="0" customWidth="1"/>
    <col min="12" max="12" width="17.28125" style="0" customWidth="1"/>
  </cols>
  <sheetData>
    <row r="1" ht="3.75" customHeight="1" thickBot="1"/>
    <row r="2" spans="2:49" ht="18" customHeight="1">
      <c r="B2" s="6"/>
      <c r="C2" s="618" t="s">
        <v>23</v>
      </c>
      <c r="D2" s="618"/>
      <c r="E2" s="612" t="s">
        <v>17</v>
      </c>
      <c r="F2" s="613"/>
      <c r="G2" s="613"/>
      <c r="H2" s="613"/>
      <c r="I2" s="613"/>
      <c r="J2" s="12" t="s">
        <v>19</v>
      </c>
      <c r="K2" s="30"/>
      <c r="L2" s="7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</row>
    <row r="3" spans="2:49" ht="18" customHeight="1">
      <c r="B3" s="8"/>
      <c r="C3" s="619"/>
      <c r="D3" s="619"/>
      <c r="E3" s="614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</row>
    <row r="4" spans="2:49" ht="18" customHeight="1" thickBot="1">
      <c r="B4" s="10"/>
      <c r="C4" s="620" t="s">
        <v>24</v>
      </c>
      <c r="D4" s="620"/>
      <c r="E4" s="616" t="s">
        <v>18</v>
      </c>
      <c r="F4" s="617"/>
      <c r="G4" s="617"/>
      <c r="H4" s="617"/>
      <c r="I4" s="617"/>
      <c r="J4" s="17" t="s">
        <v>21</v>
      </c>
      <c r="K4" s="29"/>
      <c r="L4" s="11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</row>
    <row r="5" spans="2:49" ht="7.5" customHeight="1" thickBo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</row>
    <row r="6" spans="1:49" ht="31.5" customHeight="1">
      <c r="A6" s="1"/>
      <c r="B6" s="621" t="s">
        <v>9</v>
      </c>
      <c r="C6" s="622"/>
      <c r="D6" s="622"/>
      <c r="E6" s="622"/>
      <c r="F6" s="622"/>
      <c r="G6" s="622"/>
      <c r="H6" s="622"/>
      <c r="I6" s="622"/>
      <c r="J6" s="622"/>
      <c r="K6" s="622"/>
      <c r="L6" s="623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</row>
    <row r="7" spans="2:49" ht="18.75" customHeight="1">
      <c r="B7" s="624"/>
      <c r="C7" s="625"/>
      <c r="D7" s="625"/>
      <c r="E7" s="625"/>
      <c r="F7" s="625"/>
      <c r="G7" s="625"/>
      <c r="H7" s="625"/>
      <c r="I7" s="625"/>
      <c r="J7" s="625"/>
      <c r="K7" s="625"/>
      <c r="L7" s="626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</row>
    <row r="8" spans="2:49" ht="18.75" customHeight="1">
      <c r="B8" s="624"/>
      <c r="C8" s="625"/>
      <c r="D8" s="625"/>
      <c r="E8" s="625"/>
      <c r="F8" s="625"/>
      <c r="G8" s="625"/>
      <c r="H8" s="625"/>
      <c r="I8" s="625"/>
      <c r="J8" s="625"/>
      <c r="K8" s="625"/>
      <c r="L8" s="626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</row>
    <row r="9" spans="2:49" ht="21.75" customHeight="1">
      <c r="B9" s="624"/>
      <c r="C9" s="625"/>
      <c r="D9" s="625"/>
      <c r="E9" s="625"/>
      <c r="F9" s="625"/>
      <c r="G9" s="625"/>
      <c r="H9" s="625"/>
      <c r="I9" s="625"/>
      <c r="J9" s="625"/>
      <c r="K9" s="625"/>
      <c r="L9" s="626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</row>
    <row r="10" spans="2:49" ht="21.75" customHeight="1">
      <c r="B10" s="624"/>
      <c r="C10" s="625"/>
      <c r="D10" s="625"/>
      <c r="E10" s="625"/>
      <c r="F10" s="625"/>
      <c r="G10" s="625"/>
      <c r="H10" s="625"/>
      <c r="I10" s="625"/>
      <c r="J10" s="625"/>
      <c r="K10" s="625"/>
      <c r="L10" s="626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</row>
    <row r="11" spans="2:49" ht="21.75" customHeight="1">
      <c r="B11" s="624"/>
      <c r="C11" s="625"/>
      <c r="D11" s="625"/>
      <c r="E11" s="625"/>
      <c r="F11" s="625"/>
      <c r="G11" s="625"/>
      <c r="H11" s="625"/>
      <c r="I11" s="625"/>
      <c r="J11" s="625"/>
      <c r="K11" s="625"/>
      <c r="L11" s="626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</row>
    <row r="12" spans="2:49" ht="21.75" customHeight="1">
      <c r="B12" s="624"/>
      <c r="C12" s="625"/>
      <c r="D12" s="625"/>
      <c r="E12" s="625"/>
      <c r="F12" s="625"/>
      <c r="G12" s="625"/>
      <c r="H12" s="625"/>
      <c r="I12" s="625"/>
      <c r="J12" s="625"/>
      <c r="K12" s="625"/>
      <c r="L12" s="626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</row>
    <row r="13" spans="2:49" ht="21.75" customHeight="1">
      <c r="B13" s="624"/>
      <c r="C13" s="625"/>
      <c r="D13" s="625"/>
      <c r="E13" s="625"/>
      <c r="F13" s="625"/>
      <c r="G13" s="625"/>
      <c r="H13" s="625"/>
      <c r="I13" s="625"/>
      <c r="J13" s="625"/>
      <c r="K13" s="625"/>
      <c r="L13" s="626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</row>
    <row r="14" spans="2:49" ht="21.75" customHeight="1">
      <c r="B14" s="624"/>
      <c r="C14" s="625"/>
      <c r="D14" s="625"/>
      <c r="E14" s="625"/>
      <c r="F14" s="625"/>
      <c r="G14" s="625"/>
      <c r="H14" s="625"/>
      <c r="I14" s="625"/>
      <c r="J14" s="625"/>
      <c r="K14" s="625"/>
      <c r="L14" s="626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</row>
    <row r="15" spans="2:49" ht="21.75" customHeight="1">
      <c r="B15" s="624"/>
      <c r="C15" s="625"/>
      <c r="D15" s="625"/>
      <c r="E15" s="625"/>
      <c r="F15" s="625"/>
      <c r="G15" s="625"/>
      <c r="H15" s="625"/>
      <c r="I15" s="625"/>
      <c r="J15" s="625"/>
      <c r="K15" s="625"/>
      <c r="L15" s="626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</row>
    <row r="16" spans="2:49" ht="21.75" customHeight="1">
      <c r="B16" s="624"/>
      <c r="C16" s="625"/>
      <c r="D16" s="625"/>
      <c r="E16" s="625"/>
      <c r="F16" s="625"/>
      <c r="G16" s="625"/>
      <c r="H16" s="625"/>
      <c r="I16" s="625"/>
      <c r="J16" s="625"/>
      <c r="K16" s="625"/>
      <c r="L16" s="626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</row>
    <row r="17" spans="2:49" ht="21.75" customHeight="1">
      <c r="B17" s="624"/>
      <c r="C17" s="625"/>
      <c r="D17" s="625"/>
      <c r="E17" s="625"/>
      <c r="F17" s="625"/>
      <c r="G17" s="625"/>
      <c r="H17" s="625"/>
      <c r="I17" s="625"/>
      <c r="J17" s="625"/>
      <c r="K17" s="625"/>
      <c r="L17" s="626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</row>
    <row r="18" spans="2:49" ht="21.75" customHeight="1">
      <c r="B18" s="624"/>
      <c r="C18" s="625"/>
      <c r="D18" s="625"/>
      <c r="E18" s="625"/>
      <c r="F18" s="625"/>
      <c r="G18" s="625"/>
      <c r="H18" s="625"/>
      <c r="I18" s="625"/>
      <c r="J18" s="625"/>
      <c r="K18" s="625"/>
      <c r="L18" s="626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</row>
    <row r="19" spans="2:49" ht="21.75" customHeight="1">
      <c r="B19" s="624"/>
      <c r="C19" s="625"/>
      <c r="D19" s="625"/>
      <c r="E19" s="625"/>
      <c r="F19" s="625"/>
      <c r="G19" s="625"/>
      <c r="H19" s="625"/>
      <c r="I19" s="625"/>
      <c r="J19" s="625"/>
      <c r="K19" s="625"/>
      <c r="L19" s="626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</row>
    <row r="20" spans="2:49" ht="21.75" customHeight="1">
      <c r="B20" s="624"/>
      <c r="C20" s="625"/>
      <c r="D20" s="625"/>
      <c r="E20" s="625"/>
      <c r="F20" s="625"/>
      <c r="G20" s="625"/>
      <c r="H20" s="625"/>
      <c r="I20" s="625"/>
      <c r="J20" s="625"/>
      <c r="K20" s="625"/>
      <c r="L20" s="626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</row>
    <row r="21" spans="2:49" ht="21.75" customHeight="1">
      <c r="B21" s="624"/>
      <c r="C21" s="625"/>
      <c r="D21" s="625"/>
      <c r="E21" s="625"/>
      <c r="F21" s="625"/>
      <c r="G21" s="625"/>
      <c r="H21" s="625"/>
      <c r="I21" s="625"/>
      <c r="J21" s="625"/>
      <c r="K21" s="625"/>
      <c r="L21" s="626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</row>
    <row r="22" spans="2:49" ht="21.75" customHeight="1">
      <c r="B22" s="624"/>
      <c r="C22" s="625"/>
      <c r="D22" s="625"/>
      <c r="E22" s="625"/>
      <c r="F22" s="625"/>
      <c r="G22" s="625"/>
      <c r="H22" s="625"/>
      <c r="I22" s="625"/>
      <c r="J22" s="625"/>
      <c r="K22" s="625"/>
      <c r="L22" s="626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</row>
    <row r="23" spans="2:49" ht="21.75" customHeight="1">
      <c r="B23" s="624"/>
      <c r="C23" s="625"/>
      <c r="D23" s="625"/>
      <c r="E23" s="625"/>
      <c r="F23" s="625"/>
      <c r="G23" s="625"/>
      <c r="H23" s="625"/>
      <c r="I23" s="625"/>
      <c r="J23" s="625"/>
      <c r="K23" s="625"/>
      <c r="L23" s="626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</row>
    <row r="24" spans="2:49" ht="21.75" customHeight="1" thickBot="1">
      <c r="B24" s="627"/>
      <c r="C24" s="628"/>
      <c r="D24" s="628"/>
      <c r="E24" s="628"/>
      <c r="F24" s="628"/>
      <c r="G24" s="628"/>
      <c r="H24" s="628"/>
      <c r="I24" s="628"/>
      <c r="J24" s="628"/>
      <c r="K24" s="628"/>
      <c r="L24" s="629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</row>
    <row r="25" spans="2:49" ht="39" customHeight="1" thickBot="1">
      <c r="B25" s="630" t="s">
        <v>14</v>
      </c>
      <c r="C25" s="631"/>
      <c r="D25" s="632"/>
      <c r="E25" s="630" t="s">
        <v>15</v>
      </c>
      <c r="F25" s="631"/>
      <c r="G25" s="631"/>
      <c r="H25" s="631"/>
      <c r="I25" s="609"/>
      <c r="J25" s="633" t="s">
        <v>16</v>
      </c>
      <c r="K25" s="631"/>
      <c r="L25" s="632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</row>
    <row r="26" spans="2:49" ht="31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</row>
    <row r="27" spans="2:49" ht="31.5" customHeight="1"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</row>
    <row r="28" spans="2:49" ht="31.5" customHeight="1"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</row>
    <row r="29" spans="2:49" ht="31.5" customHeight="1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</row>
    <row r="30" spans="2:49" ht="31.5" customHeight="1"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</row>
    <row r="31" spans="2:49" ht="31.5" customHeight="1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</row>
    <row r="32" spans="2:49" ht="31.5" customHeight="1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</row>
    <row r="33" spans="2:49" ht="31.5" customHeight="1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</row>
    <row r="34" spans="2:49" ht="31.5" customHeight="1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</row>
    <row r="35" spans="2:49" ht="31.5" customHeight="1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</row>
    <row r="36" spans="2:49" ht="31.5" customHeight="1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</row>
    <row r="37" spans="2:49" ht="31.5" customHeigh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</row>
    <row r="38" spans="2:49" ht="31.5" customHeight="1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</row>
    <row r="39" spans="2:49" ht="31.5" customHeight="1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</row>
    <row r="40" spans="2:49" ht="31.5" customHeight="1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</row>
    <row r="41" spans="2:49" ht="31.5" customHeight="1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</row>
    <row r="42" spans="2:49" ht="31.5" customHeight="1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</row>
    <row r="43" spans="2:49" ht="31.5" customHeight="1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</row>
    <row r="44" spans="2:49" ht="31.5" customHeight="1"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</row>
    <row r="45" spans="2:49" ht="31.5" customHeight="1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</row>
    <row r="46" spans="2:49" ht="31.5" customHeight="1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</row>
    <row r="47" spans="2:49" ht="12.75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</row>
    <row r="48" spans="2:49" ht="12.75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</row>
    <row r="49" spans="2:49" ht="12.75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</row>
    <row r="50" spans="2:49" ht="12.75"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</row>
    <row r="51" spans="2:49" ht="12.75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</row>
    <row r="52" spans="2:49" ht="12.75"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</row>
    <row r="53" spans="2:49" ht="12.75"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</row>
    <row r="54" spans="2:49" ht="12.75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</row>
    <row r="55" spans="2:49" ht="12.75"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</row>
    <row r="56" spans="2:49" ht="12.75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</row>
    <row r="57" spans="2:49" ht="12.75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</row>
    <row r="58" spans="2:49" ht="12.75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</row>
    <row r="59" spans="2:49" ht="12.75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</row>
    <row r="60" spans="2:49" ht="12.75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</row>
    <row r="61" spans="2:49" ht="12.75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</row>
    <row r="62" spans="2:49" ht="12.75"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</row>
    <row r="63" spans="2:49" ht="12.75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</row>
    <row r="64" spans="2:49" ht="12.75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</row>
    <row r="65" spans="2:49" ht="12.75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</row>
    <row r="66" spans="2:49" ht="12.75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</row>
    <row r="67" spans="2:49" ht="12.75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</row>
    <row r="68" spans="2:49" ht="12.75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</row>
    <row r="69" spans="2:49" ht="12.75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</row>
    <row r="70" spans="2:49" ht="12.75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</row>
    <row r="71" spans="2:49" ht="12.75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</row>
    <row r="72" spans="2:49" ht="12.75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</row>
    <row r="73" spans="2:49" ht="12.75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</row>
    <row r="74" spans="2:49" ht="12.75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</row>
    <row r="75" spans="2:49" ht="12.75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</row>
    <row r="76" spans="2:49" ht="12.75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</row>
    <row r="77" spans="2:49" ht="12.75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</row>
    <row r="78" spans="2:49" ht="12.75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</row>
    <row r="79" spans="2:49" ht="12.75"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</row>
    <row r="80" spans="2:49" ht="12.75"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</row>
    <row r="81" spans="2:49" ht="12.75"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</row>
    <row r="82" spans="2:49" ht="12.75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</row>
    <row r="83" spans="2:49" ht="12.75"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</row>
    <row r="84" spans="2:49" ht="12.75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</row>
    <row r="85" spans="2:49" ht="12.75"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</row>
    <row r="86" spans="2:49" ht="12.75"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</row>
    <row r="87" spans="2:49" ht="12.75"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</row>
    <row r="88" spans="2:49" ht="12.75"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</row>
    <row r="89" spans="2:49" ht="12.75"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</row>
    <row r="90" spans="2:49" ht="12.75"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</row>
    <row r="91" spans="2:49" ht="12.75"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</row>
    <row r="92" spans="2:49" ht="12.75"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</row>
    <row r="93" spans="2:49" ht="12.75"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</row>
    <row r="94" spans="2:35" ht="12.75"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</row>
    <row r="95" spans="2:35" ht="12.75"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</row>
    <row r="96" spans="2:35" ht="12.75"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</row>
    <row r="97" spans="2:35" ht="12.75"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</row>
    <row r="98" spans="2:35" ht="12.75"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</row>
    <row r="99" spans="2:35" ht="12.75"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</row>
    <row r="100" spans="2:35" ht="12.75"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</row>
    <row r="101" spans="2:35" ht="12.75"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</row>
    <row r="102" spans="2:35" ht="12.75"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</row>
    <row r="103" spans="2:35" ht="12.75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</row>
    <row r="104" spans="2:35" ht="12.75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</row>
    <row r="105" spans="2:35" ht="12.75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</row>
    <row r="106" spans="2:35" ht="12.75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</row>
    <row r="107" spans="2:35" ht="12.75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</row>
    <row r="108" spans="2:35" ht="12.75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</row>
    <row r="109" spans="2:35" ht="12.75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</row>
    <row r="110" spans="2:35" ht="12.75"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</row>
    <row r="111" spans="2:35" ht="12.75"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</row>
    <row r="112" spans="2:35" ht="12.75"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</row>
    <row r="113" spans="2:35" ht="12.75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</row>
    <row r="114" spans="2:35" ht="12.75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</row>
    <row r="115" spans="2:35" ht="12.75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</row>
    <row r="116" spans="2:35" ht="12.75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</row>
    <row r="117" spans="2:35" ht="12.75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</row>
    <row r="118" spans="2:35" ht="12.75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</row>
    <row r="119" spans="2:35" ht="12.75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</row>
    <row r="120" spans="2:35" ht="12.75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</row>
    <row r="121" spans="2:35" ht="12.75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</row>
    <row r="122" spans="2:35" ht="12.75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</row>
    <row r="123" spans="2:35" ht="12.75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</row>
    <row r="124" spans="2:35" ht="12.75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</row>
    <row r="125" spans="2:35" ht="12.75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</row>
    <row r="126" spans="2:35" ht="12.75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</row>
    <row r="127" spans="2:35" ht="12.75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</row>
    <row r="128" spans="2:35" ht="12.75"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</row>
  </sheetData>
  <mergeCells count="9">
    <mergeCell ref="B6:L24"/>
    <mergeCell ref="B25:D25"/>
    <mergeCell ref="J25:L25"/>
    <mergeCell ref="E25:I25"/>
    <mergeCell ref="E2:I2"/>
    <mergeCell ref="E3:I3"/>
    <mergeCell ref="E4:I4"/>
    <mergeCell ref="C2:D3"/>
    <mergeCell ref="C4:D4"/>
  </mergeCells>
  <printOptions horizontalCentered="1" verticalCentered="1"/>
  <pageMargins left="0.5" right="0.7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Y102"/>
  <sheetViews>
    <sheetView rightToLeft="1" zoomScale="75" zoomScaleNormal="75" workbookViewId="0" topLeftCell="A1">
      <selection activeCell="B25" sqref="B25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25" ht="31.5" customHeight="1" thickBot="1">
      <c r="B6" s="594" t="s">
        <v>168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5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5" ht="18.75" customHeight="1" thickBot="1">
      <c r="B8" s="635"/>
      <c r="C8" s="637"/>
      <c r="D8" s="4" t="s">
        <v>2</v>
      </c>
      <c r="E8" s="4" t="s">
        <v>3</v>
      </c>
      <c r="F8" s="4" t="s">
        <v>5</v>
      </c>
      <c r="G8" s="641"/>
      <c r="H8" s="641"/>
      <c r="I8" s="696"/>
      <c r="J8" s="641"/>
      <c r="K8" s="260" t="s">
        <v>8</v>
      </c>
      <c r="L8" s="697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5" ht="19.5" customHeight="1">
      <c r="B9" s="149"/>
      <c r="C9" s="151" t="s">
        <v>128</v>
      </c>
      <c r="D9" s="148"/>
      <c r="E9" s="42"/>
      <c r="F9" s="42"/>
      <c r="G9" s="42"/>
      <c r="H9" s="42"/>
      <c r="I9" s="422"/>
      <c r="J9" s="423" t="s">
        <v>105</v>
      </c>
      <c r="K9" s="424">
        <f>'متره ص(9)'!K22+'متره ص(9)'!K23</f>
        <v>2384.7999999999997</v>
      </c>
      <c r="L9" s="32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</row>
    <row r="10" spans="2:25" ht="19.5" customHeight="1">
      <c r="B10" s="14">
        <v>3</v>
      </c>
      <c r="C10" s="132" t="s">
        <v>111</v>
      </c>
      <c r="D10" s="120" t="s">
        <v>104</v>
      </c>
      <c r="E10" s="50">
        <v>1</v>
      </c>
      <c r="F10" s="3">
        <v>16</v>
      </c>
      <c r="G10" s="3">
        <v>4.5</v>
      </c>
      <c r="H10" s="3"/>
      <c r="I10" s="18">
        <v>2</v>
      </c>
      <c r="J10" s="152" t="s">
        <v>105</v>
      </c>
      <c r="K10" s="154">
        <f aca="true" t="shared" si="0" ref="K10:K17">F10*G10*I10</f>
        <v>144</v>
      </c>
      <c r="L10" s="150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2:25" s="119" customFormat="1" ht="19.5" customHeight="1">
      <c r="B11" s="14">
        <v>4</v>
      </c>
      <c r="C11" s="132" t="s">
        <v>110</v>
      </c>
      <c r="D11" s="120" t="s">
        <v>104</v>
      </c>
      <c r="E11" s="50">
        <v>1</v>
      </c>
      <c r="F11" s="3">
        <v>24</v>
      </c>
      <c r="G11" s="3">
        <v>3.2</v>
      </c>
      <c r="H11" s="3"/>
      <c r="I11" s="18">
        <v>2</v>
      </c>
      <c r="J11" s="152" t="s">
        <v>105</v>
      </c>
      <c r="K11" s="154">
        <f t="shared" si="0"/>
        <v>153.60000000000002</v>
      </c>
      <c r="L11" s="11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</row>
    <row r="12" spans="2:25" ht="19.5" customHeight="1">
      <c r="B12" s="14">
        <v>5</v>
      </c>
      <c r="C12" s="132" t="s">
        <v>109</v>
      </c>
      <c r="D12" s="120" t="s">
        <v>104</v>
      </c>
      <c r="E12" s="50">
        <v>1</v>
      </c>
      <c r="F12" s="3">
        <v>34</v>
      </c>
      <c r="G12" s="3">
        <v>4.6</v>
      </c>
      <c r="H12" s="3"/>
      <c r="I12" s="18">
        <v>2</v>
      </c>
      <c r="J12" s="152" t="s">
        <v>105</v>
      </c>
      <c r="K12" s="154">
        <f t="shared" si="0"/>
        <v>312.79999999999995</v>
      </c>
      <c r="L12" s="15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2:25" ht="19.5" customHeight="1">
      <c r="B13" s="14">
        <v>6</v>
      </c>
      <c r="C13" s="132" t="s">
        <v>106</v>
      </c>
      <c r="D13" s="120" t="s">
        <v>104</v>
      </c>
      <c r="E13" s="50">
        <v>1</v>
      </c>
      <c r="F13" s="3">
        <v>10</v>
      </c>
      <c r="G13" s="3">
        <v>2.7</v>
      </c>
      <c r="H13" s="105"/>
      <c r="I13" s="18">
        <v>2</v>
      </c>
      <c r="J13" s="152" t="s">
        <v>105</v>
      </c>
      <c r="K13" s="154">
        <f t="shared" si="0"/>
        <v>54</v>
      </c>
      <c r="L13" s="15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2:25" ht="19.5" customHeight="1">
      <c r="B14" s="14">
        <v>7</v>
      </c>
      <c r="C14" s="132" t="s">
        <v>107</v>
      </c>
      <c r="D14" s="120" t="s">
        <v>104</v>
      </c>
      <c r="E14" s="50">
        <v>1</v>
      </c>
      <c r="F14" s="3">
        <v>36</v>
      </c>
      <c r="G14" s="3">
        <v>2.6</v>
      </c>
      <c r="H14" s="3"/>
      <c r="I14" s="18">
        <v>2</v>
      </c>
      <c r="J14" s="152" t="s">
        <v>105</v>
      </c>
      <c r="K14" s="154">
        <f t="shared" si="0"/>
        <v>187.20000000000002</v>
      </c>
      <c r="L14" s="15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2:25" ht="19.5" customHeight="1">
      <c r="B15" s="14">
        <v>8</v>
      </c>
      <c r="C15" s="132" t="s">
        <v>108</v>
      </c>
      <c r="D15" s="120" t="s">
        <v>104</v>
      </c>
      <c r="E15" s="51">
        <v>1</v>
      </c>
      <c r="F15" s="5">
        <v>20</v>
      </c>
      <c r="G15" s="5">
        <v>3.1</v>
      </c>
      <c r="H15" s="5"/>
      <c r="I15" s="18">
        <v>2</v>
      </c>
      <c r="J15" s="152" t="s">
        <v>105</v>
      </c>
      <c r="K15" s="155">
        <f t="shared" si="0"/>
        <v>124</v>
      </c>
      <c r="L15" s="15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2:25" ht="19.5" customHeight="1">
      <c r="B16" s="14">
        <v>9</v>
      </c>
      <c r="C16" s="132" t="s">
        <v>114</v>
      </c>
      <c r="D16" s="120" t="s">
        <v>104</v>
      </c>
      <c r="E16" s="51">
        <v>1</v>
      </c>
      <c r="F16" s="5">
        <v>64</v>
      </c>
      <c r="G16" s="5">
        <v>2.1</v>
      </c>
      <c r="H16" s="5"/>
      <c r="I16" s="18">
        <v>2</v>
      </c>
      <c r="J16" s="152" t="s">
        <v>105</v>
      </c>
      <c r="K16" s="155">
        <f t="shared" si="0"/>
        <v>268.8</v>
      </c>
      <c r="L16" s="15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 ht="19.5" customHeight="1">
      <c r="B17" s="14">
        <v>10</v>
      </c>
      <c r="C17" s="132" t="s">
        <v>115</v>
      </c>
      <c r="D17" s="120" t="s">
        <v>104</v>
      </c>
      <c r="E17" s="51">
        <v>1</v>
      </c>
      <c r="F17" s="5">
        <v>24</v>
      </c>
      <c r="G17" s="5">
        <v>2.2</v>
      </c>
      <c r="H17" s="5"/>
      <c r="I17" s="18">
        <v>2</v>
      </c>
      <c r="J17" s="152" t="s">
        <v>105</v>
      </c>
      <c r="K17" s="155">
        <f t="shared" si="0"/>
        <v>105.60000000000001</v>
      </c>
      <c r="L17" s="15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2:25" ht="19.5" customHeight="1">
      <c r="B18" s="14">
        <v>11</v>
      </c>
      <c r="C18" s="133" t="s">
        <v>116</v>
      </c>
      <c r="D18" s="120" t="s">
        <v>104</v>
      </c>
      <c r="E18" s="51">
        <v>3</v>
      </c>
      <c r="F18" s="5">
        <v>40</v>
      </c>
      <c r="G18" s="5">
        <v>4.75</v>
      </c>
      <c r="H18" s="5">
        <v>3</v>
      </c>
      <c r="I18" s="18">
        <v>1.58</v>
      </c>
      <c r="J18" s="152" t="s">
        <v>105</v>
      </c>
      <c r="K18" s="155">
        <f aca="true" t="shared" si="1" ref="K18:K24">E18*F18*G18*H18*I18</f>
        <v>2701.8</v>
      </c>
      <c r="L18" s="15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2:25" ht="19.5" customHeight="1">
      <c r="B19" s="14">
        <v>12</v>
      </c>
      <c r="C19" s="133" t="s">
        <v>117</v>
      </c>
      <c r="D19" s="120" t="s">
        <v>104</v>
      </c>
      <c r="E19" s="51">
        <v>3</v>
      </c>
      <c r="F19" s="5">
        <v>40</v>
      </c>
      <c r="G19" s="5">
        <v>4.75</v>
      </c>
      <c r="H19" s="5">
        <v>1</v>
      </c>
      <c r="I19" s="134">
        <v>0.888</v>
      </c>
      <c r="J19" s="152" t="s">
        <v>105</v>
      </c>
      <c r="K19" s="155">
        <f t="shared" si="1"/>
        <v>506.16</v>
      </c>
      <c r="L19" s="15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2:25" ht="19.5" customHeight="1">
      <c r="B20" s="14">
        <v>13</v>
      </c>
      <c r="C20" s="133" t="s">
        <v>123</v>
      </c>
      <c r="D20" s="120" t="s">
        <v>104</v>
      </c>
      <c r="E20" s="50">
        <v>3</v>
      </c>
      <c r="F20" s="3">
        <v>40</v>
      </c>
      <c r="G20" s="3">
        <v>0.25</v>
      </c>
      <c r="H20" s="3">
        <v>5</v>
      </c>
      <c r="I20" s="18">
        <v>1.21</v>
      </c>
      <c r="J20" s="152" t="s">
        <v>105</v>
      </c>
      <c r="K20" s="155">
        <f t="shared" si="1"/>
        <v>181.5</v>
      </c>
      <c r="L20" s="15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</row>
    <row r="21" spans="2:25" ht="19.5" customHeight="1">
      <c r="B21" s="14">
        <v>14</v>
      </c>
      <c r="C21" s="133" t="s">
        <v>129</v>
      </c>
      <c r="D21" s="120" t="s">
        <v>104</v>
      </c>
      <c r="E21" s="50">
        <v>3</v>
      </c>
      <c r="F21" s="3">
        <v>40</v>
      </c>
      <c r="G21" s="3">
        <v>2.5</v>
      </c>
      <c r="H21" s="3">
        <v>2</v>
      </c>
      <c r="I21" s="18">
        <v>1.58</v>
      </c>
      <c r="J21" s="152" t="s">
        <v>105</v>
      </c>
      <c r="K21" s="155">
        <f t="shared" si="1"/>
        <v>948</v>
      </c>
      <c r="L21" s="135"/>
      <c r="N21" s="128"/>
      <c r="O21" s="128"/>
      <c r="P21" s="128"/>
      <c r="Q21" s="128"/>
      <c r="R21" s="128"/>
      <c r="S21" s="126"/>
      <c r="T21" s="128"/>
      <c r="U21" s="128"/>
      <c r="V21" s="128"/>
      <c r="W21" s="128"/>
      <c r="X21" s="128"/>
      <c r="Y21" s="128"/>
    </row>
    <row r="22" spans="2:25" ht="19.5" customHeight="1">
      <c r="B22" s="14">
        <v>15</v>
      </c>
      <c r="C22" s="133" t="s">
        <v>130</v>
      </c>
      <c r="D22" s="120" t="s">
        <v>104</v>
      </c>
      <c r="E22" s="50">
        <v>3</v>
      </c>
      <c r="F22" s="3">
        <v>40</v>
      </c>
      <c r="G22" s="3">
        <v>4</v>
      </c>
      <c r="H22" s="3">
        <v>1</v>
      </c>
      <c r="I22" s="18">
        <v>1.58</v>
      </c>
      <c r="J22" s="152" t="s">
        <v>105</v>
      </c>
      <c r="K22" s="155">
        <f t="shared" si="1"/>
        <v>758.4000000000001</v>
      </c>
      <c r="L22" s="15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2:25" ht="19.5" customHeight="1">
      <c r="B23" s="14">
        <v>16</v>
      </c>
      <c r="C23" s="133" t="s">
        <v>131</v>
      </c>
      <c r="D23" s="120" t="s">
        <v>104</v>
      </c>
      <c r="E23" s="51">
        <v>3</v>
      </c>
      <c r="F23" s="5">
        <v>2</v>
      </c>
      <c r="G23" s="5">
        <v>12.1</v>
      </c>
      <c r="H23" s="5">
        <v>1</v>
      </c>
      <c r="I23" s="134">
        <v>1.21</v>
      </c>
      <c r="J23" s="152" t="s">
        <v>105</v>
      </c>
      <c r="K23" s="155">
        <f t="shared" si="1"/>
        <v>87.84599999999999</v>
      </c>
      <c r="L23" s="15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</row>
    <row r="24" spans="2:25" ht="19.5" customHeight="1" thickBot="1">
      <c r="B24" s="14">
        <v>17</v>
      </c>
      <c r="C24" s="426" t="s">
        <v>131</v>
      </c>
      <c r="D24" s="122" t="s">
        <v>104</v>
      </c>
      <c r="E24" s="51">
        <v>3</v>
      </c>
      <c r="F24" s="5">
        <v>2</v>
      </c>
      <c r="G24" s="5">
        <v>9.5</v>
      </c>
      <c r="H24" s="5">
        <v>1</v>
      </c>
      <c r="I24" s="134">
        <v>1.21</v>
      </c>
      <c r="J24" s="427" t="s">
        <v>105</v>
      </c>
      <c r="K24" s="155">
        <f t="shared" si="1"/>
        <v>68.97</v>
      </c>
      <c r="L24" s="15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2:25" ht="21.75" customHeight="1" thickBot="1">
      <c r="B25" s="425"/>
      <c r="C25" s="419"/>
      <c r="D25" s="695" t="s">
        <v>45</v>
      </c>
      <c r="E25" s="694"/>
      <c r="F25" s="46" t="s">
        <v>27</v>
      </c>
      <c r="G25" s="694" t="s">
        <v>104</v>
      </c>
      <c r="H25" s="694"/>
      <c r="I25" s="685" t="s">
        <v>105</v>
      </c>
      <c r="J25" s="685"/>
      <c r="K25" s="411">
        <f>SUM(K9:K24)</f>
        <v>8987.475999999999</v>
      </c>
      <c r="L25" s="145"/>
      <c r="M25" s="1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</row>
    <row r="26" spans="2:12" ht="33" customHeight="1" thickBot="1">
      <c r="B26" s="596" t="s">
        <v>14</v>
      </c>
      <c r="C26" s="611"/>
      <c r="D26" s="597"/>
      <c r="E26" s="631" t="s">
        <v>15</v>
      </c>
      <c r="F26" s="631"/>
      <c r="G26" s="631"/>
      <c r="H26" s="631"/>
      <c r="I26" s="609"/>
      <c r="J26" s="633" t="s">
        <v>16</v>
      </c>
      <c r="K26" s="631"/>
      <c r="L26" s="608"/>
    </row>
    <row r="27" spans="1:14" ht="31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  <row r="28" spans="1:14" ht="31.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</row>
    <row r="29" spans="1:14" ht="31.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1:14" ht="31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</row>
    <row r="31" spans="1:14" ht="31.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</row>
    <row r="32" spans="1:14" ht="31.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</row>
    <row r="33" spans="1:14" ht="31.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  <row r="34" spans="1:14" ht="31.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</row>
    <row r="35" spans="1:14" ht="31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</row>
    <row r="36" spans="1:14" ht="31.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</row>
    <row r="37" spans="1:14" ht="31.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</row>
    <row r="38" spans="1:14" ht="31.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1:14" ht="31.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ht="31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</row>
    <row r="41" spans="1:14" ht="31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</row>
    <row r="42" spans="1:14" ht="31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ht="31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</row>
    <row r="44" spans="1:14" ht="31.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</row>
    <row r="45" spans="1:14" ht="31.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ht="31.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14" ht="31.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:14" ht="12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</row>
    <row r="52" spans="1:14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</row>
    <row r="53" spans="1:14" ht="12.7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</row>
    <row r="54" spans="1:14" ht="12.7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</row>
    <row r="55" spans="1:14" ht="12.7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</row>
    <row r="56" spans="1:14" ht="12.7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</row>
    <row r="57" spans="1:14" ht="12.7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</row>
    <row r="58" spans="1:14" ht="12.7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1:14" ht="12.7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4" ht="12.7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ht="12.7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</row>
    <row r="62" spans="1:14" ht="12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</row>
    <row r="63" spans="1:14" ht="12.7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</row>
    <row r="64" spans="1:14" ht="12.7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</row>
    <row r="65" spans="1:14" ht="12.7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</row>
    <row r="66" spans="1:14" ht="12.7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</row>
    <row r="67" spans="1:14" ht="12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</row>
    <row r="68" spans="1:14" ht="12.7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</row>
    <row r="69" spans="1:14" ht="12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</row>
    <row r="70" spans="1:14" ht="12.7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4" ht="12.7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</row>
    <row r="72" spans="1:14" ht="12.7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</row>
    <row r="73" spans="1:14" ht="12.7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</row>
    <row r="74" spans="1:14" ht="12.7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</row>
    <row r="75" spans="1:14" ht="12.7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</row>
    <row r="76" spans="1:14" ht="12.7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</row>
    <row r="77" spans="1:14" ht="12.7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</row>
    <row r="78" spans="1:14" ht="12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</row>
    <row r="79" spans="1:14" ht="12.7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</row>
    <row r="80" spans="1:14" ht="12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</row>
    <row r="81" spans="1:14" ht="12.7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</row>
    <row r="82" spans="1:14" ht="12.7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</row>
    <row r="83" spans="1:14" ht="12.7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</row>
    <row r="84" spans="1:14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</row>
    <row r="85" spans="1:14" ht="12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</row>
    <row r="86" spans="1:14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</row>
    <row r="87" spans="1:14" ht="12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</row>
    <row r="88" spans="1:14" ht="12.7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</row>
    <row r="89" spans="1:14" ht="12.7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</row>
    <row r="90" spans="1:14" ht="12.7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</row>
    <row r="91" spans="1:14" ht="12.7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</row>
    <row r="92" spans="1:14" ht="12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</row>
    <row r="93" spans="1:14" ht="12.7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</row>
    <row r="94" spans="1:14" ht="12.7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</row>
    <row r="95" spans="1:14" ht="12.7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</row>
    <row r="96" spans="1:14" ht="12.7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</row>
    <row r="97" spans="1:14" ht="12.7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</row>
    <row r="98" spans="1:14" ht="12.7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</row>
    <row r="99" spans="1:14" ht="12.7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</row>
    <row r="100" spans="1:14" ht="12.7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</row>
    <row r="101" spans="1:14" ht="12.7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</row>
    <row r="102" spans="1:14" ht="12.7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</row>
  </sheetData>
  <mergeCells count="20">
    <mergeCell ref="B5:M5"/>
    <mergeCell ref="B6:L6"/>
    <mergeCell ref="C7:C8"/>
    <mergeCell ref="I7:I8"/>
    <mergeCell ref="L7:L8"/>
    <mergeCell ref="B7:B8"/>
    <mergeCell ref="E2:I2"/>
    <mergeCell ref="E3:I3"/>
    <mergeCell ref="E4:I4"/>
    <mergeCell ref="C2:D3"/>
    <mergeCell ref="C4:D4"/>
    <mergeCell ref="B26:D26"/>
    <mergeCell ref="J26:L26"/>
    <mergeCell ref="G7:G8"/>
    <mergeCell ref="H7:H8"/>
    <mergeCell ref="J7:J8"/>
    <mergeCell ref="E26:I26"/>
    <mergeCell ref="G25:H25"/>
    <mergeCell ref="I25:J25"/>
    <mergeCell ref="D25:E25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2:Y192"/>
  <sheetViews>
    <sheetView rightToLeft="1" zoomScale="75" zoomScaleNormal="75" workbookViewId="0" topLeftCell="A1">
      <selection activeCell="B6" sqref="B6:L6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20" ht="18" customHeight="1">
      <c r="B2" s="6"/>
      <c r="C2" s="618" t="s">
        <v>23</v>
      </c>
      <c r="D2" s="705"/>
      <c r="E2" s="612" t="s">
        <v>17</v>
      </c>
      <c r="F2" s="613"/>
      <c r="G2" s="613"/>
      <c r="H2" s="613"/>
      <c r="I2" s="613"/>
      <c r="J2" s="12" t="s">
        <v>19</v>
      </c>
      <c r="K2" s="30"/>
      <c r="L2" s="7"/>
      <c r="N2" s="128"/>
      <c r="O2" s="128"/>
      <c r="P2" s="128"/>
      <c r="Q2" s="128"/>
      <c r="R2" s="128"/>
      <c r="S2" s="128"/>
      <c r="T2" s="128"/>
    </row>
    <row r="3" spans="2:20" ht="18" customHeight="1">
      <c r="B3" s="8"/>
      <c r="C3" s="706"/>
      <c r="D3" s="707"/>
      <c r="E3" s="614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  <c r="N3" s="128"/>
      <c r="O3" s="128"/>
      <c r="P3" s="128"/>
      <c r="Q3" s="128"/>
      <c r="R3" s="128"/>
      <c r="S3" s="128"/>
      <c r="T3" s="128"/>
    </row>
    <row r="4" spans="2:20" ht="18" customHeight="1" thickBot="1">
      <c r="B4" s="10"/>
      <c r="C4" s="647" t="s">
        <v>24</v>
      </c>
      <c r="D4" s="708"/>
      <c r="E4" s="616" t="s">
        <v>18</v>
      </c>
      <c r="F4" s="704"/>
      <c r="G4" s="704"/>
      <c r="H4" s="704"/>
      <c r="I4" s="704"/>
      <c r="J4" s="17" t="s">
        <v>21</v>
      </c>
      <c r="K4" s="35"/>
      <c r="L4" s="11"/>
      <c r="N4" s="128"/>
      <c r="O4" s="128"/>
      <c r="P4" s="128"/>
      <c r="Q4" s="128"/>
      <c r="R4" s="128"/>
      <c r="S4" s="128"/>
      <c r="T4" s="128"/>
    </row>
    <row r="5" spans="2:20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128"/>
      <c r="O5" s="128"/>
      <c r="P5" s="128"/>
      <c r="Q5" s="128"/>
      <c r="R5" s="128"/>
      <c r="S5" s="128"/>
      <c r="T5" s="128"/>
    </row>
    <row r="6" spans="2:25" ht="31.5" customHeight="1" thickBot="1">
      <c r="B6" s="594" t="s">
        <v>668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5" ht="18.75" customHeight="1">
      <c r="B7" s="702" t="s">
        <v>13</v>
      </c>
      <c r="C7" s="700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39" t="s">
        <v>12</v>
      </c>
      <c r="J7" s="639" t="s">
        <v>10</v>
      </c>
      <c r="K7" s="34" t="s">
        <v>11</v>
      </c>
      <c r="L7" s="643" t="s">
        <v>0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5" ht="18.75" customHeight="1" thickBot="1">
      <c r="B8" s="703"/>
      <c r="C8" s="642"/>
      <c r="D8" s="26" t="s">
        <v>2</v>
      </c>
      <c r="E8" s="26" t="s">
        <v>3</v>
      </c>
      <c r="F8" s="26" t="s">
        <v>5</v>
      </c>
      <c r="G8" s="642"/>
      <c r="H8" s="696"/>
      <c r="I8" s="642"/>
      <c r="J8" s="642"/>
      <c r="K8" s="33" t="s">
        <v>8</v>
      </c>
      <c r="L8" s="701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5" ht="19.5" customHeight="1" thickBot="1">
      <c r="B9" s="149"/>
      <c r="C9" s="151"/>
      <c r="D9" s="148"/>
      <c r="E9" s="42"/>
      <c r="F9" s="42"/>
      <c r="G9" s="42"/>
      <c r="H9" s="46"/>
      <c r="I9" s="147"/>
      <c r="J9" s="87"/>
      <c r="K9" s="153"/>
      <c r="L9" s="32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</row>
    <row r="10" spans="2:25" ht="34.5" customHeight="1" thickBot="1">
      <c r="B10" s="81"/>
      <c r="C10" s="710" t="s">
        <v>624</v>
      </c>
      <c r="D10" s="711"/>
      <c r="E10" s="712"/>
      <c r="F10" s="109" t="s">
        <v>27</v>
      </c>
      <c r="G10" s="678" t="s">
        <v>625</v>
      </c>
      <c r="H10" s="679"/>
      <c r="I10" s="18"/>
      <c r="J10" s="152"/>
      <c r="K10" s="154"/>
      <c r="L10" s="150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2:25" s="119" customFormat="1" ht="19.5" customHeight="1" thickBot="1">
      <c r="B11" s="14">
        <v>1</v>
      </c>
      <c r="C11" s="132" t="s">
        <v>626</v>
      </c>
      <c r="D11" s="122" t="s">
        <v>625</v>
      </c>
      <c r="E11" s="51">
        <v>1</v>
      </c>
      <c r="F11" s="5">
        <v>90</v>
      </c>
      <c r="G11" s="5">
        <v>1</v>
      </c>
      <c r="H11" s="5"/>
      <c r="I11" s="19">
        <v>3.55</v>
      </c>
      <c r="J11" s="427" t="s">
        <v>105</v>
      </c>
      <c r="K11" s="155">
        <f>ROUND(F11*G11*I11,2)</f>
        <v>319.5</v>
      </c>
      <c r="L11" s="11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</row>
    <row r="12" spans="2:25" ht="19.5" customHeight="1" thickBot="1">
      <c r="B12" s="14"/>
      <c r="C12" s="430"/>
      <c r="D12" s="695" t="s">
        <v>45</v>
      </c>
      <c r="E12" s="694"/>
      <c r="F12" s="46" t="s">
        <v>27</v>
      </c>
      <c r="G12" s="694" t="s">
        <v>625</v>
      </c>
      <c r="H12" s="694"/>
      <c r="I12" s="685" t="s">
        <v>105</v>
      </c>
      <c r="J12" s="685"/>
      <c r="K12" s="411">
        <f>SUM(K11)</f>
        <v>319.5</v>
      </c>
      <c r="L12" s="86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2:25" ht="19.5" customHeight="1">
      <c r="B13" s="14"/>
      <c r="C13" s="132"/>
      <c r="D13" s="120"/>
      <c r="E13" s="31"/>
      <c r="F13" s="24"/>
      <c r="G13" s="24"/>
      <c r="H13" s="210"/>
      <c r="I13" s="23"/>
      <c r="J13" s="434"/>
      <c r="K13" s="153"/>
      <c r="L13" s="15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2:25" ht="19.5" customHeight="1">
      <c r="B14" s="14"/>
      <c r="C14" s="132"/>
      <c r="D14" s="120"/>
      <c r="E14" s="50"/>
      <c r="F14" s="3"/>
      <c r="G14" s="3"/>
      <c r="H14" s="3"/>
      <c r="I14" s="18"/>
      <c r="J14" s="152"/>
      <c r="K14" s="154"/>
      <c r="L14" s="15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2:25" ht="19.5" customHeight="1">
      <c r="B15" s="14"/>
      <c r="C15" s="132"/>
      <c r="D15" s="120"/>
      <c r="E15" s="51"/>
      <c r="F15" s="5"/>
      <c r="G15" s="5"/>
      <c r="H15" s="5"/>
      <c r="I15" s="18"/>
      <c r="J15" s="152"/>
      <c r="K15" s="155"/>
      <c r="L15" s="15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2:25" ht="19.5" customHeight="1">
      <c r="B16" s="14"/>
      <c r="C16" s="132"/>
      <c r="D16" s="120"/>
      <c r="E16" s="51"/>
      <c r="F16" s="5"/>
      <c r="G16" s="5"/>
      <c r="H16" s="5"/>
      <c r="I16" s="18"/>
      <c r="J16" s="152"/>
      <c r="K16" s="155"/>
      <c r="L16" s="15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 ht="19.5" customHeight="1">
      <c r="B17" s="14"/>
      <c r="C17" s="132"/>
      <c r="D17" s="120"/>
      <c r="E17" s="51"/>
      <c r="F17" s="5"/>
      <c r="G17" s="5"/>
      <c r="H17" s="5"/>
      <c r="I17" s="18"/>
      <c r="J17" s="152"/>
      <c r="K17" s="155"/>
      <c r="L17" s="15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2:25" ht="19.5" customHeight="1">
      <c r="B18" s="14"/>
      <c r="C18" s="133"/>
      <c r="D18" s="120"/>
      <c r="E18" s="51"/>
      <c r="F18" s="5"/>
      <c r="G18" s="5"/>
      <c r="H18" s="5"/>
      <c r="I18" s="18"/>
      <c r="J18" s="152"/>
      <c r="K18" s="155"/>
      <c r="L18" s="15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2:25" ht="19.5" customHeight="1">
      <c r="B19" s="14"/>
      <c r="C19" s="133"/>
      <c r="D19" s="120"/>
      <c r="E19" s="51"/>
      <c r="F19" s="5"/>
      <c r="G19" s="5"/>
      <c r="H19" s="5"/>
      <c r="I19" s="134"/>
      <c r="J19" s="152"/>
      <c r="K19" s="155"/>
      <c r="L19" s="15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2:25" ht="19.5" customHeight="1">
      <c r="B20" s="14"/>
      <c r="C20" s="133"/>
      <c r="D20" s="120"/>
      <c r="E20" s="51"/>
      <c r="F20" s="5"/>
      <c r="G20" s="5"/>
      <c r="H20" s="5"/>
      <c r="I20" s="134"/>
      <c r="J20" s="152"/>
      <c r="K20" s="155"/>
      <c r="L20" s="15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</row>
    <row r="21" spans="2:25" ht="19.5" customHeight="1">
      <c r="B21" s="14"/>
      <c r="C21" s="133"/>
      <c r="D21" s="120"/>
      <c r="E21" s="51"/>
      <c r="F21" s="5"/>
      <c r="G21" s="5"/>
      <c r="H21" s="5"/>
      <c r="I21" s="134"/>
      <c r="J21" s="152"/>
      <c r="K21" s="155"/>
      <c r="L21" s="15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2:25" ht="19.5" customHeight="1">
      <c r="B22" s="14"/>
      <c r="C22" s="133"/>
      <c r="D22" s="120"/>
      <c r="E22" s="50"/>
      <c r="F22" s="3"/>
      <c r="G22" s="3"/>
      <c r="H22" s="3"/>
      <c r="I22" s="18"/>
      <c r="J22" s="152"/>
      <c r="K22" s="155"/>
      <c r="L22" s="15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2:25" ht="19.5" customHeight="1">
      <c r="B23" s="14"/>
      <c r="C23" s="133"/>
      <c r="D23" s="120"/>
      <c r="E23" s="50"/>
      <c r="F23" s="3"/>
      <c r="G23" s="3"/>
      <c r="H23" s="3"/>
      <c r="I23" s="18"/>
      <c r="J23" s="152"/>
      <c r="K23" s="155"/>
      <c r="L23" s="135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</row>
    <row r="24" spans="2:25" ht="19.5" customHeight="1" thickBot="1">
      <c r="B24" s="14"/>
      <c r="C24" s="133"/>
      <c r="D24" s="120"/>
      <c r="E24" s="51"/>
      <c r="F24" s="5"/>
      <c r="G24" s="5"/>
      <c r="H24" s="5"/>
      <c r="I24" s="134"/>
      <c r="J24" s="152"/>
      <c r="K24" s="155"/>
      <c r="L24" s="15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2:20" ht="33" customHeight="1" thickBot="1">
      <c r="B25" s="596" t="s">
        <v>14</v>
      </c>
      <c r="C25" s="698"/>
      <c r="D25" s="698"/>
      <c r="E25" s="610" t="s">
        <v>15</v>
      </c>
      <c r="F25" s="698"/>
      <c r="G25" s="698"/>
      <c r="H25" s="698"/>
      <c r="I25" s="709"/>
      <c r="J25" s="610" t="s">
        <v>16</v>
      </c>
      <c r="K25" s="698"/>
      <c r="L25" s="699"/>
      <c r="N25" s="128"/>
      <c r="O25" s="128"/>
      <c r="P25" s="128"/>
      <c r="Q25" s="128"/>
      <c r="R25" s="128"/>
      <c r="S25" s="128"/>
      <c r="T25" s="128"/>
    </row>
    <row r="26" spans="1:20" ht="31.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</row>
    <row r="27" spans="1:20" ht="31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ht="31.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ht="31.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20" ht="31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ht="31.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ht="31.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1:20" ht="31.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</row>
    <row r="34" spans="1:20" ht="31.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</row>
    <row r="35" spans="1:20" ht="31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</row>
    <row r="36" spans="1:20" ht="31.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:20" ht="31.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</row>
    <row r="38" spans="1:20" ht="31.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</row>
    <row r="39" spans="1:20" ht="31.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</row>
    <row r="40" spans="1:20" ht="31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</row>
    <row r="41" spans="1:20" ht="31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</row>
    <row r="42" spans="1:20" ht="31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</row>
    <row r="43" spans="1:20" ht="31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</row>
    <row r="44" spans="1:20" ht="31.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</row>
    <row r="45" spans="1:20" ht="31.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</row>
    <row r="46" spans="1:20" ht="31.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</row>
    <row r="47" spans="1:20" ht="12.7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</row>
    <row r="48" spans="1:20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</row>
    <row r="49" spans="1:20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</row>
    <row r="50" spans="1:20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</row>
    <row r="51" spans="1:20" ht="12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</row>
    <row r="52" spans="1:20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</row>
    <row r="53" spans="1:20" ht="12.7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</row>
    <row r="54" spans="1:14" ht="12.7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</row>
    <row r="55" spans="1:14" ht="12.7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</row>
    <row r="56" spans="1:14" ht="12.7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</row>
    <row r="57" spans="1:14" ht="12.7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</row>
    <row r="58" spans="1:14" ht="12.7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1:14" ht="12.7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4" ht="12.7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ht="12.7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</row>
    <row r="62" spans="1:14" ht="12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</row>
    <row r="63" spans="1:14" ht="12.7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</row>
    <row r="64" spans="1:14" ht="12.7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</row>
    <row r="65" spans="1:14" ht="12.7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</row>
    <row r="66" spans="1:14" ht="12.7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</row>
    <row r="67" spans="1:14" ht="12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</row>
    <row r="68" spans="1:14" ht="12.7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</row>
    <row r="69" spans="1:14" ht="12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</row>
    <row r="70" spans="1:14" ht="12.7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4" ht="12.7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</row>
    <row r="72" spans="1:14" ht="12.7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</row>
    <row r="73" spans="1:14" ht="12.7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</row>
    <row r="74" spans="1:14" ht="12.7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</row>
    <row r="75" spans="1:14" ht="12.7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</row>
    <row r="76" spans="1:14" ht="12.7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</row>
    <row r="77" spans="1:14" ht="12.7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</row>
    <row r="78" spans="1:14" ht="12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</row>
    <row r="79" spans="1:14" ht="12.7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</row>
    <row r="80" spans="1:14" ht="12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</row>
    <row r="81" spans="1:14" ht="12.7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</row>
    <row r="82" spans="1:14" ht="12.7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</row>
    <row r="83" spans="1:14" ht="12.7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</row>
    <row r="84" spans="1:14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</row>
    <row r="85" spans="1:14" ht="12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</row>
    <row r="86" spans="1:14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</row>
    <row r="87" spans="1:14" ht="12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</row>
    <row r="88" spans="1:14" ht="12.7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</row>
    <row r="89" spans="1:14" ht="12.7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</row>
    <row r="90" spans="1:14" ht="12.7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</row>
    <row r="91" spans="1:14" ht="12.7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</row>
    <row r="92" spans="1:14" ht="12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</row>
    <row r="93" spans="1:14" ht="12.7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</row>
    <row r="94" spans="1:14" ht="12.7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</row>
    <row r="95" spans="1:14" ht="12.7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</row>
    <row r="96" spans="1:14" ht="12.7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</row>
    <row r="97" spans="1:14" ht="12.7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</row>
    <row r="98" spans="1:14" ht="12.7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</row>
    <row r="99" spans="1:14" ht="12.7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</row>
    <row r="100" spans="1:14" ht="12.7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</row>
    <row r="101" spans="1:14" ht="12.7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</row>
    <row r="102" spans="3:14" ht="12.75"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</row>
    <row r="103" spans="3:14" ht="12.75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</row>
    <row r="104" spans="3:14" ht="12.75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</row>
    <row r="105" spans="3:14" ht="12.75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</row>
    <row r="106" spans="3:14" ht="12.75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</row>
    <row r="107" spans="3:14" ht="12.75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</row>
    <row r="108" spans="3:14" ht="12.75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</row>
    <row r="109" spans="3:14" ht="12.75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3:14" ht="12.7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</row>
    <row r="111" spans="3:14" ht="12.7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</row>
    <row r="112" spans="3:14" ht="12.7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</row>
    <row r="113" spans="3:14" ht="12.7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3:14" ht="12.7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spans="3:14" ht="12.75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</row>
    <row r="116" spans="3:14" ht="12.75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</row>
    <row r="117" spans="3:14" ht="12.75"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</row>
    <row r="118" spans="3:14" ht="12.75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  <row r="119" spans="3:14" ht="12.75"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</row>
    <row r="120" spans="3:14" ht="12.75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</row>
    <row r="121" spans="3:14" ht="12.75"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</row>
    <row r="122" spans="3:14" ht="12.75"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</row>
    <row r="123" spans="3:14" ht="12.75"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</row>
    <row r="124" spans="3:14" ht="12.75"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</row>
    <row r="125" spans="3:14" ht="12.75"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</row>
    <row r="126" spans="3:14" ht="12.75"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</row>
    <row r="127" spans="3:14" ht="12.75"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</row>
    <row r="128" spans="3:14" ht="12.75"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</row>
    <row r="129" spans="3:14" ht="12.75"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</row>
    <row r="130" spans="3:14" ht="12.75"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</row>
    <row r="131" spans="3:14" ht="12.75"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</row>
    <row r="132" spans="3:14" ht="12.75"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</row>
    <row r="133" spans="3:14" ht="12.75"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</row>
    <row r="134" spans="3:14" ht="12.75"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</row>
    <row r="135" spans="3:14" ht="12.75"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</row>
    <row r="136" spans="3:14" ht="12.75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</row>
    <row r="137" spans="3:14" ht="12.75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</row>
    <row r="138" spans="3:14" ht="12.75"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</row>
    <row r="139" spans="3:14" ht="12.75"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</row>
    <row r="140" spans="3:14" ht="12.75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</row>
    <row r="141" spans="3:14" ht="12.75"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</row>
    <row r="142" spans="3:14" ht="12.75"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</row>
    <row r="143" spans="3:14" ht="12.75"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</row>
    <row r="144" spans="3:14" ht="12.75"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</row>
    <row r="145" spans="3:14" ht="12.75"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</row>
    <row r="146" spans="3:14" ht="12.75"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</row>
    <row r="147" spans="3:14" ht="12.75"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</row>
    <row r="148" spans="3:14" ht="12.75"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</row>
    <row r="149" spans="3:14" ht="12.75"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</row>
    <row r="150" spans="3:14" ht="12.75"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</row>
    <row r="151" spans="3:14" ht="12.75"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</row>
    <row r="152" spans="3:14" ht="12.75"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</row>
    <row r="153" spans="3:14" ht="12.75"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</row>
    <row r="154" spans="3:14" ht="12.75"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</row>
    <row r="155" spans="3:14" ht="12.75"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</row>
    <row r="156" spans="3:14" ht="12.75"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</row>
    <row r="157" spans="3:14" ht="12.75"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</row>
    <row r="158" spans="3:14" ht="12.75"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</row>
    <row r="159" spans="3:14" ht="12.75"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</row>
    <row r="160" spans="3:14" ht="12.75"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</row>
    <row r="161" spans="3:14" ht="12.75"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</row>
    <row r="162" spans="3:14" ht="12.75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</row>
    <row r="163" spans="3:14" ht="12.75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</row>
    <row r="164" spans="3:14" ht="12.75"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</row>
    <row r="165" spans="3:14" ht="12.75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</row>
    <row r="166" spans="3:14" ht="12.75"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</row>
    <row r="167" spans="3:14" ht="12.75"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</row>
    <row r="168" spans="3:14" ht="12.75"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</row>
    <row r="169" spans="3:14" ht="12.75"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</row>
    <row r="170" spans="3:14" ht="12.75"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</row>
    <row r="171" spans="3:14" ht="12.75"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</row>
    <row r="172" spans="3:14" ht="12.75"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</row>
    <row r="173" spans="3:14" ht="12.75"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</row>
    <row r="174" spans="3:14" ht="12.75"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</row>
    <row r="175" spans="3:14" ht="12.75"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</row>
    <row r="176" spans="3:14" ht="12.75"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</row>
    <row r="177" spans="3:14" ht="12.75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</row>
    <row r="178" spans="3:14" ht="12.75"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</row>
    <row r="179" spans="3:14" ht="12.75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</row>
    <row r="180" spans="3:14" ht="12.75"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</row>
    <row r="181" spans="3:14" ht="12.75"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</row>
    <row r="182" spans="3:14" ht="12.75"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</row>
    <row r="183" spans="3:14" ht="12.75"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</row>
    <row r="184" spans="3:14" ht="12.75"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</row>
    <row r="185" spans="3:14" ht="12.75"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</row>
    <row r="186" spans="3:14" ht="12.75"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</row>
    <row r="187" spans="3:14" ht="12.75"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</row>
    <row r="188" spans="3:14" ht="12.75"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</row>
    <row r="189" spans="3:14" ht="12.75"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</row>
    <row r="190" spans="3:14" ht="12.75"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</row>
    <row r="191" spans="3:14" ht="12.75"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</row>
    <row r="192" spans="3:14" ht="12.75"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</row>
  </sheetData>
  <mergeCells count="22">
    <mergeCell ref="B25:D25"/>
    <mergeCell ref="J25:L25"/>
    <mergeCell ref="G7:G8"/>
    <mergeCell ref="H7:H8"/>
    <mergeCell ref="J7:J8"/>
    <mergeCell ref="E25:I25"/>
    <mergeCell ref="C10:E10"/>
    <mergeCell ref="G10:H10"/>
    <mergeCell ref="G12:H12"/>
    <mergeCell ref="D12:E12"/>
    <mergeCell ref="E2:I2"/>
    <mergeCell ref="E3:I3"/>
    <mergeCell ref="E4:I4"/>
    <mergeCell ref="C2:D3"/>
    <mergeCell ref="C4:D4"/>
    <mergeCell ref="I12:J12"/>
    <mergeCell ref="B5:M5"/>
    <mergeCell ref="B6:L6"/>
    <mergeCell ref="C7:C8"/>
    <mergeCell ref="I7:I8"/>
    <mergeCell ref="L7:L8"/>
    <mergeCell ref="B7:B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2:Y192"/>
  <sheetViews>
    <sheetView rightToLeft="1" zoomScale="75" zoomScaleNormal="75" workbookViewId="0" topLeftCell="A1">
      <selection activeCell="C19" sqref="C19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20" ht="18" customHeight="1">
      <c r="B2" s="6"/>
      <c r="C2" s="618" t="s">
        <v>23</v>
      </c>
      <c r="D2" s="705"/>
      <c r="E2" s="612" t="s">
        <v>17</v>
      </c>
      <c r="F2" s="613"/>
      <c r="G2" s="613"/>
      <c r="H2" s="613"/>
      <c r="I2" s="613"/>
      <c r="J2" s="12" t="s">
        <v>19</v>
      </c>
      <c r="K2" s="30"/>
      <c r="L2" s="7"/>
      <c r="N2" s="128"/>
      <c r="O2" s="128"/>
      <c r="P2" s="128"/>
      <c r="Q2" s="128"/>
      <c r="R2" s="128"/>
      <c r="S2" s="128"/>
      <c r="T2" s="128"/>
    </row>
    <row r="3" spans="2:20" ht="18" customHeight="1">
      <c r="B3" s="8"/>
      <c r="C3" s="706"/>
      <c r="D3" s="707"/>
      <c r="E3" s="614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  <c r="N3" s="128"/>
      <c r="O3" s="128"/>
      <c r="P3" s="128"/>
      <c r="Q3" s="128"/>
      <c r="R3" s="128"/>
      <c r="S3" s="128"/>
      <c r="T3" s="128"/>
    </row>
    <row r="4" spans="2:20" ht="18" customHeight="1" thickBot="1">
      <c r="B4" s="10"/>
      <c r="C4" s="647" t="s">
        <v>24</v>
      </c>
      <c r="D4" s="708"/>
      <c r="E4" s="616" t="s">
        <v>18</v>
      </c>
      <c r="F4" s="704"/>
      <c r="G4" s="704"/>
      <c r="H4" s="704"/>
      <c r="I4" s="704"/>
      <c r="J4" s="17" t="s">
        <v>21</v>
      </c>
      <c r="K4" s="35"/>
      <c r="L4" s="11"/>
      <c r="N4" s="128"/>
      <c r="O4" s="128"/>
      <c r="P4" s="128"/>
      <c r="Q4" s="128"/>
      <c r="R4" s="128"/>
      <c r="S4" s="128"/>
      <c r="T4" s="128"/>
    </row>
    <row r="5" spans="2:20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128"/>
      <c r="O5" s="128"/>
      <c r="P5" s="128"/>
      <c r="Q5" s="128"/>
      <c r="R5" s="128"/>
      <c r="S5" s="128"/>
      <c r="T5" s="128"/>
    </row>
    <row r="6" spans="2:25" ht="31.5" customHeight="1" thickBot="1">
      <c r="B6" s="594" t="s">
        <v>157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5" ht="18.75" customHeight="1">
      <c r="B7" s="702" t="s">
        <v>13</v>
      </c>
      <c r="C7" s="700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39" t="s">
        <v>12</v>
      </c>
      <c r="J7" s="639" t="s">
        <v>10</v>
      </c>
      <c r="K7" s="34" t="s">
        <v>11</v>
      </c>
      <c r="L7" s="643" t="s">
        <v>0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5" ht="18.75" customHeight="1" thickBot="1">
      <c r="B8" s="703"/>
      <c r="C8" s="642"/>
      <c r="D8" s="26" t="s">
        <v>2</v>
      </c>
      <c r="E8" s="26" t="s">
        <v>3</v>
      </c>
      <c r="F8" s="26" t="s">
        <v>5</v>
      </c>
      <c r="G8" s="642"/>
      <c r="H8" s="642"/>
      <c r="I8" s="642"/>
      <c r="J8" s="642"/>
      <c r="K8" s="33" t="s">
        <v>8</v>
      </c>
      <c r="L8" s="701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5" ht="30" customHeight="1" thickBot="1">
      <c r="B9" s="149"/>
      <c r="C9" s="713" t="s">
        <v>132</v>
      </c>
      <c r="D9" s="714"/>
      <c r="E9" s="209"/>
      <c r="F9" s="209"/>
      <c r="G9" s="209"/>
      <c r="H9" s="37"/>
      <c r="I9" s="147"/>
      <c r="J9" s="87"/>
      <c r="K9" s="153"/>
      <c r="L9" s="32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</row>
    <row r="10" spans="2:25" ht="34.5" customHeight="1" thickBot="1">
      <c r="B10" s="82"/>
      <c r="C10" s="715" t="s">
        <v>133</v>
      </c>
      <c r="D10" s="716"/>
      <c r="E10" s="716"/>
      <c r="F10" s="435" t="s">
        <v>27</v>
      </c>
      <c r="G10" s="717" t="s">
        <v>134</v>
      </c>
      <c r="H10" s="718"/>
      <c r="I10" s="219"/>
      <c r="J10" s="427"/>
      <c r="K10" s="154"/>
      <c r="L10" s="150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2:25" s="119" customFormat="1" ht="19.5" customHeight="1">
      <c r="B11" s="14">
        <v>1</v>
      </c>
      <c r="C11" s="107" t="s">
        <v>135</v>
      </c>
      <c r="D11" s="275" t="s">
        <v>134</v>
      </c>
      <c r="E11" s="165">
        <v>1</v>
      </c>
      <c r="F11" s="24">
        <v>1</v>
      </c>
      <c r="G11" s="24">
        <v>11.8</v>
      </c>
      <c r="H11" s="24">
        <v>4.4</v>
      </c>
      <c r="I11" s="18">
        <v>0.1</v>
      </c>
      <c r="J11" s="87" t="s">
        <v>58</v>
      </c>
      <c r="K11" s="94">
        <f>E11*F11*G11*H11*I11</f>
        <v>5.192000000000001</v>
      </c>
      <c r="L11" s="15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</row>
    <row r="12" spans="2:25" ht="19.5" customHeight="1">
      <c r="B12" s="14">
        <v>2</v>
      </c>
      <c r="C12" s="108" t="s">
        <v>136</v>
      </c>
      <c r="D12" s="180" t="s">
        <v>134</v>
      </c>
      <c r="E12" s="50">
        <v>1</v>
      </c>
      <c r="F12" s="3">
        <v>1</v>
      </c>
      <c r="G12" s="3">
        <v>4.4</v>
      </c>
      <c r="H12" s="3">
        <v>2.75</v>
      </c>
      <c r="I12" s="18">
        <v>0.1</v>
      </c>
      <c r="J12" s="87" t="s">
        <v>58</v>
      </c>
      <c r="K12" s="94">
        <f aca="true" t="shared" si="0" ref="K12:K18">E12*F12*G12*H12*I12</f>
        <v>1.2100000000000002</v>
      </c>
      <c r="L12" s="15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2:25" ht="19.5" customHeight="1">
      <c r="B13" s="14">
        <v>3</v>
      </c>
      <c r="C13" s="108" t="s">
        <v>137</v>
      </c>
      <c r="D13" s="180" t="s">
        <v>134</v>
      </c>
      <c r="E13" s="50">
        <v>1</v>
      </c>
      <c r="F13" s="3">
        <v>1</v>
      </c>
      <c r="G13" s="3">
        <v>3.1</v>
      </c>
      <c r="H13" s="3">
        <v>1.1</v>
      </c>
      <c r="I13" s="18">
        <v>0.1</v>
      </c>
      <c r="J13" s="87" t="s">
        <v>58</v>
      </c>
      <c r="K13" s="94">
        <f t="shared" si="0"/>
        <v>0.3410000000000001</v>
      </c>
      <c r="L13" s="15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2:25" ht="19.5" customHeight="1">
      <c r="B14" s="14">
        <v>4</v>
      </c>
      <c r="C14" s="108" t="s">
        <v>138</v>
      </c>
      <c r="D14" s="180" t="s">
        <v>134</v>
      </c>
      <c r="E14" s="50">
        <v>1</v>
      </c>
      <c r="F14" s="3">
        <v>1</v>
      </c>
      <c r="G14" s="3">
        <v>3.1</v>
      </c>
      <c r="H14" s="3">
        <v>0.9</v>
      </c>
      <c r="I14" s="18">
        <v>0.1</v>
      </c>
      <c r="J14" s="87" t="s">
        <v>58</v>
      </c>
      <c r="K14" s="94">
        <f t="shared" si="0"/>
        <v>0.279</v>
      </c>
      <c r="L14" s="15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2:25" ht="19.5" customHeight="1">
      <c r="B15" s="14">
        <v>5</v>
      </c>
      <c r="C15" s="108" t="s">
        <v>139</v>
      </c>
      <c r="D15" s="180" t="s">
        <v>134</v>
      </c>
      <c r="E15" s="50">
        <v>1</v>
      </c>
      <c r="F15" s="3">
        <v>1</v>
      </c>
      <c r="G15" s="3">
        <v>3.2</v>
      </c>
      <c r="H15" s="3">
        <v>1.7</v>
      </c>
      <c r="I15" s="18">
        <v>0.1</v>
      </c>
      <c r="J15" s="87" t="s">
        <v>58</v>
      </c>
      <c r="K15" s="94">
        <f t="shared" si="0"/>
        <v>0.544</v>
      </c>
      <c r="L15" s="15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2:25" ht="19.5" customHeight="1">
      <c r="B16" s="14">
        <v>6</v>
      </c>
      <c r="C16" s="108" t="s">
        <v>140</v>
      </c>
      <c r="D16" s="180" t="s">
        <v>134</v>
      </c>
      <c r="E16" s="50">
        <v>1</v>
      </c>
      <c r="F16" s="3">
        <v>1</v>
      </c>
      <c r="G16" s="3">
        <v>4.4</v>
      </c>
      <c r="H16" s="105">
        <v>2</v>
      </c>
      <c r="I16" s="18">
        <v>0.1</v>
      </c>
      <c r="J16" s="87" t="s">
        <v>58</v>
      </c>
      <c r="K16" s="94">
        <f t="shared" si="0"/>
        <v>0.8800000000000001</v>
      </c>
      <c r="L16" s="15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 ht="19.5" customHeight="1">
      <c r="B17" s="14">
        <v>7</v>
      </c>
      <c r="C17" s="108" t="s">
        <v>141</v>
      </c>
      <c r="D17" s="180" t="s">
        <v>134</v>
      </c>
      <c r="E17" s="50">
        <v>1</v>
      </c>
      <c r="F17" s="3">
        <v>1</v>
      </c>
      <c r="G17" s="3">
        <v>3.25</v>
      </c>
      <c r="H17" s="3">
        <v>2.2</v>
      </c>
      <c r="I17" s="18">
        <v>0.1</v>
      </c>
      <c r="J17" s="87" t="s">
        <v>58</v>
      </c>
      <c r="K17" s="94">
        <f t="shared" si="0"/>
        <v>0.7150000000000001</v>
      </c>
      <c r="L17" s="15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2:25" ht="19.5" customHeight="1" thickBot="1">
      <c r="B18" s="14">
        <v>8</v>
      </c>
      <c r="C18" s="299" t="s">
        <v>142</v>
      </c>
      <c r="D18" s="387" t="s">
        <v>134</v>
      </c>
      <c r="E18" s="51">
        <v>1</v>
      </c>
      <c r="F18" s="5">
        <v>1</v>
      </c>
      <c r="G18" s="5">
        <v>2.55</v>
      </c>
      <c r="H18" s="5">
        <v>0.9</v>
      </c>
      <c r="I18" s="19">
        <v>0.1</v>
      </c>
      <c r="J18" s="88" t="s">
        <v>58</v>
      </c>
      <c r="K18" s="121">
        <f t="shared" si="0"/>
        <v>0.2295</v>
      </c>
      <c r="L18" s="15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2:25" ht="19.5" customHeight="1" thickBot="1">
      <c r="B19" s="14"/>
      <c r="C19" s="207"/>
      <c r="D19" s="389" t="s">
        <v>45</v>
      </c>
      <c r="E19" s="76"/>
      <c r="F19" s="46" t="s">
        <v>27</v>
      </c>
      <c r="G19" s="602" t="s">
        <v>79</v>
      </c>
      <c r="H19" s="602"/>
      <c r="I19" s="603" t="s">
        <v>49</v>
      </c>
      <c r="J19" s="603"/>
      <c r="K19" s="396">
        <f>ROUND(K11+K12+K13+K14+K15+K16+K17+K18,2)</f>
        <v>9.39</v>
      </c>
      <c r="L19" s="86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2:25" ht="19.5" customHeight="1">
      <c r="B20" s="14"/>
      <c r="C20" s="133"/>
      <c r="D20" s="120"/>
      <c r="E20" s="38"/>
      <c r="F20" s="37"/>
      <c r="G20" s="37"/>
      <c r="H20" s="37"/>
      <c r="I20" s="436"/>
      <c r="J20" s="434"/>
      <c r="K20" s="437"/>
      <c r="L20" s="15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</row>
    <row r="21" spans="2:25" ht="19.5" customHeight="1">
      <c r="B21" s="14"/>
      <c r="C21" s="133"/>
      <c r="D21" s="120"/>
      <c r="E21" s="51"/>
      <c r="F21" s="5"/>
      <c r="G21" s="5"/>
      <c r="H21" s="5"/>
      <c r="I21" s="134"/>
      <c r="J21" s="152"/>
      <c r="K21" s="155"/>
      <c r="L21" s="15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2:25" ht="19.5" customHeight="1">
      <c r="B22" s="14"/>
      <c r="C22" s="133"/>
      <c r="D22" s="120"/>
      <c r="E22" s="50"/>
      <c r="F22" s="3"/>
      <c r="G22" s="3"/>
      <c r="H22" s="3"/>
      <c r="I22" s="18"/>
      <c r="J22" s="152"/>
      <c r="K22" s="155"/>
      <c r="L22" s="15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2:25" ht="19.5" customHeight="1">
      <c r="B23" s="14"/>
      <c r="C23" s="133"/>
      <c r="D23" s="120"/>
      <c r="E23" s="50"/>
      <c r="F23" s="3"/>
      <c r="G23" s="3"/>
      <c r="H23" s="3"/>
      <c r="I23" s="18"/>
      <c r="J23" s="152"/>
      <c r="K23" s="155"/>
      <c r="L23" s="135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</row>
    <row r="24" spans="2:25" ht="19.5" customHeight="1" thickBot="1">
      <c r="B24" s="14"/>
      <c r="C24" s="133"/>
      <c r="D24" s="120"/>
      <c r="E24" s="51"/>
      <c r="F24" s="5"/>
      <c r="G24" s="5"/>
      <c r="H24" s="5"/>
      <c r="I24" s="134"/>
      <c r="J24" s="152"/>
      <c r="K24" s="155"/>
      <c r="L24" s="15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2:20" ht="33" customHeight="1" thickBot="1">
      <c r="B25" s="596" t="s">
        <v>14</v>
      </c>
      <c r="C25" s="698"/>
      <c r="D25" s="698"/>
      <c r="E25" s="610" t="s">
        <v>15</v>
      </c>
      <c r="F25" s="698"/>
      <c r="G25" s="698"/>
      <c r="H25" s="698"/>
      <c r="I25" s="709"/>
      <c r="J25" s="610" t="s">
        <v>16</v>
      </c>
      <c r="K25" s="698"/>
      <c r="L25" s="699"/>
      <c r="N25" s="128"/>
      <c r="O25" s="128"/>
      <c r="P25" s="128"/>
      <c r="Q25" s="128"/>
      <c r="R25" s="128"/>
      <c r="S25" s="128"/>
      <c r="T25" s="128"/>
    </row>
    <row r="26" spans="1:20" ht="31.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</row>
    <row r="27" spans="1:20" ht="31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ht="31.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ht="31.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20" ht="31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ht="31.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ht="31.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1:20" ht="31.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</row>
    <row r="34" spans="1:20" ht="31.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</row>
    <row r="35" spans="1:20" ht="31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</row>
    <row r="36" spans="1:20" ht="31.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:20" ht="31.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</row>
    <row r="38" spans="1:20" ht="31.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</row>
    <row r="39" spans="1:20" ht="31.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</row>
    <row r="40" spans="1:20" ht="31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</row>
    <row r="41" spans="1:20" ht="31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</row>
    <row r="42" spans="1:20" ht="31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</row>
    <row r="43" spans="1:20" ht="31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</row>
    <row r="44" spans="1:20" ht="31.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</row>
    <row r="45" spans="1:20" ht="31.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</row>
    <row r="46" spans="1:20" ht="31.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</row>
    <row r="47" spans="1:20" ht="12.7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</row>
    <row r="48" spans="1:20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</row>
    <row r="49" spans="1:20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</row>
    <row r="50" spans="1:20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</row>
    <row r="51" spans="1:20" ht="12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</row>
    <row r="52" spans="1:20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</row>
    <row r="53" spans="1:20" ht="12.7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</row>
    <row r="54" spans="1:14" ht="12.7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</row>
    <row r="55" spans="1:14" ht="12.7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</row>
    <row r="56" spans="1:14" ht="12.7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</row>
    <row r="57" spans="1:14" ht="12.7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</row>
    <row r="58" spans="1:14" ht="12.7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1:14" ht="12.7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4" ht="12.7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ht="12.7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</row>
    <row r="62" spans="1:14" ht="12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</row>
    <row r="63" spans="1:14" ht="12.7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</row>
    <row r="64" spans="1:14" ht="12.7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</row>
    <row r="65" spans="1:14" ht="12.7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</row>
    <row r="66" spans="1:14" ht="12.7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</row>
    <row r="67" spans="1:14" ht="12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</row>
    <row r="68" spans="1:14" ht="12.7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</row>
    <row r="69" spans="1:14" ht="12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</row>
    <row r="70" spans="1:14" ht="12.7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4" ht="12.7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</row>
    <row r="72" spans="1:14" ht="12.7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</row>
    <row r="73" spans="1:14" ht="12.7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</row>
    <row r="74" spans="1:14" ht="12.7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</row>
    <row r="75" spans="1:14" ht="12.7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</row>
    <row r="76" spans="1:14" ht="12.7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</row>
    <row r="77" spans="1:14" ht="12.7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</row>
    <row r="78" spans="1:14" ht="12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</row>
    <row r="79" spans="1:14" ht="12.7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</row>
    <row r="80" spans="1:14" ht="12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</row>
    <row r="81" spans="1:14" ht="12.7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</row>
    <row r="82" spans="1:14" ht="12.7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</row>
    <row r="83" spans="1:14" ht="12.7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</row>
    <row r="84" spans="1:14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</row>
    <row r="85" spans="1:14" ht="12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</row>
    <row r="86" spans="1:14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</row>
    <row r="87" spans="1:14" ht="12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</row>
    <row r="88" spans="1:14" ht="12.7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</row>
    <row r="89" spans="1:14" ht="12.7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</row>
    <row r="90" spans="1:14" ht="12.7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</row>
    <row r="91" spans="1:14" ht="12.7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</row>
    <row r="92" spans="1:14" ht="12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</row>
    <row r="93" spans="1:14" ht="12.7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</row>
    <row r="94" spans="1:14" ht="12.7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</row>
    <row r="95" spans="1:14" ht="12.7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</row>
    <row r="96" spans="1:14" ht="12.7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</row>
    <row r="97" spans="1:14" ht="12.7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</row>
    <row r="98" spans="1:14" ht="12.7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</row>
    <row r="99" spans="1:14" ht="12.7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</row>
    <row r="100" spans="1:14" ht="12.7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</row>
    <row r="101" spans="1:14" ht="12.7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</row>
    <row r="102" spans="3:14" ht="12.75"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</row>
    <row r="103" spans="3:14" ht="12.75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</row>
    <row r="104" spans="3:14" ht="12.75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</row>
    <row r="105" spans="3:14" ht="12.75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</row>
    <row r="106" spans="3:14" ht="12.75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</row>
    <row r="107" spans="3:14" ht="12.75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</row>
    <row r="108" spans="3:14" ht="12.75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</row>
    <row r="109" spans="3:14" ht="12.75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3:14" ht="12.7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</row>
    <row r="111" spans="3:14" ht="12.7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</row>
    <row r="112" spans="3:14" ht="12.7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</row>
    <row r="113" spans="3:14" ht="12.7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3:14" ht="12.7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spans="3:14" ht="12.75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</row>
    <row r="116" spans="3:14" ht="12.75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</row>
    <row r="117" spans="3:14" ht="12.75"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</row>
    <row r="118" spans="3:14" ht="12.75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  <row r="119" spans="3:14" ht="12.75"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</row>
    <row r="120" spans="3:14" ht="12.75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</row>
    <row r="121" spans="3:14" ht="12.75"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</row>
    <row r="122" spans="3:14" ht="12.75"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</row>
    <row r="123" spans="3:14" ht="12.75"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</row>
    <row r="124" spans="3:14" ht="12.75"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</row>
    <row r="125" spans="3:14" ht="12.75"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</row>
    <row r="126" spans="3:14" ht="12.75"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</row>
    <row r="127" spans="3:14" ht="12.75"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</row>
    <row r="128" spans="3:14" ht="12.75"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</row>
    <row r="129" spans="3:14" ht="12.75"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</row>
    <row r="130" spans="3:14" ht="12.75"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</row>
    <row r="131" spans="3:14" ht="12.75"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</row>
    <row r="132" spans="3:14" ht="12.75"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</row>
    <row r="133" spans="3:14" ht="12.75"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</row>
    <row r="134" spans="3:14" ht="12.75"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</row>
    <row r="135" spans="3:14" ht="12.75"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</row>
    <row r="136" spans="3:14" ht="12.75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</row>
    <row r="137" spans="3:14" ht="12.75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</row>
    <row r="138" spans="3:14" ht="12.75"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</row>
    <row r="139" spans="3:14" ht="12.75"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</row>
    <row r="140" spans="3:14" ht="12.75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</row>
    <row r="141" spans="3:14" ht="12.75"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</row>
    <row r="142" spans="3:14" ht="12.75"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</row>
    <row r="143" spans="3:14" ht="12.75"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</row>
    <row r="144" spans="3:14" ht="12.75"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</row>
    <row r="145" spans="3:14" ht="12.75"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</row>
    <row r="146" spans="3:14" ht="12.75"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</row>
    <row r="147" spans="3:14" ht="12.75"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</row>
    <row r="148" spans="3:14" ht="12.75"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</row>
    <row r="149" spans="3:14" ht="12.75"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</row>
    <row r="150" spans="3:14" ht="12.75"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</row>
    <row r="151" spans="3:14" ht="12.75"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</row>
    <row r="152" spans="3:14" ht="12.75"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</row>
    <row r="153" spans="3:14" ht="12.75"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</row>
    <row r="154" spans="3:14" ht="12.75"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</row>
    <row r="155" spans="3:14" ht="12.75"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</row>
    <row r="156" spans="3:14" ht="12.75"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</row>
    <row r="157" spans="3:14" ht="12.75"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</row>
    <row r="158" spans="3:14" ht="12.75"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</row>
    <row r="159" spans="3:14" ht="12.75"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</row>
    <row r="160" spans="3:14" ht="12.75"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</row>
    <row r="161" spans="3:14" ht="12.75"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</row>
    <row r="162" spans="3:14" ht="12.75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</row>
    <row r="163" spans="3:14" ht="12.75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</row>
    <row r="164" spans="3:14" ht="12.75"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</row>
    <row r="165" spans="3:14" ht="12.75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</row>
    <row r="166" spans="3:14" ht="12.75"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</row>
    <row r="167" spans="3:14" ht="12.75"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</row>
    <row r="168" spans="3:14" ht="12.75"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</row>
    <row r="169" spans="3:14" ht="12.75"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</row>
    <row r="170" spans="3:14" ht="12.75"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</row>
    <row r="171" spans="3:14" ht="12.75"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</row>
    <row r="172" spans="3:14" ht="12.75"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</row>
    <row r="173" spans="3:14" ht="12.75"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</row>
    <row r="174" spans="3:14" ht="12.75"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</row>
    <row r="175" spans="3:14" ht="12.75"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</row>
    <row r="176" spans="3:14" ht="12.75"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</row>
    <row r="177" spans="3:14" ht="12.75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</row>
    <row r="178" spans="3:14" ht="12.75"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</row>
    <row r="179" spans="3:14" ht="12.75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</row>
    <row r="180" spans="3:14" ht="12.75"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</row>
    <row r="181" spans="3:14" ht="12.75"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</row>
    <row r="182" spans="3:14" ht="12.75"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</row>
    <row r="183" spans="3:14" ht="12.75"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</row>
    <row r="184" spans="3:14" ht="12.75"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</row>
    <row r="185" spans="3:14" ht="12.75"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</row>
    <row r="186" spans="3:14" ht="12.75"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</row>
    <row r="187" spans="3:14" ht="12.75"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</row>
    <row r="188" spans="3:14" ht="12.75"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</row>
    <row r="189" spans="3:14" ht="12.75"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</row>
    <row r="190" spans="3:14" ht="12.75"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</row>
    <row r="191" spans="3:14" ht="12.75"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</row>
    <row r="192" spans="3:14" ht="12.75"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</row>
  </sheetData>
  <mergeCells count="22">
    <mergeCell ref="I19:J19"/>
    <mergeCell ref="B5:M5"/>
    <mergeCell ref="B6:L6"/>
    <mergeCell ref="C7:C8"/>
    <mergeCell ref="I7:I8"/>
    <mergeCell ref="L7:L8"/>
    <mergeCell ref="B7:B8"/>
    <mergeCell ref="E2:I2"/>
    <mergeCell ref="E3:I3"/>
    <mergeCell ref="E4:I4"/>
    <mergeCell ref="C2:D3"/>
    <mergeCell ref="C4:D4"/>
    <mergeCell ref="B25:D25"/>
    <mergeCell ref="J25:L25"/>
    <mergeCell ref="G7:G8"/>
    <mergeCell ref="H7:H8"/>
    <mergeCell ref="J7:J8"/>
    <mergeCell ref="E25:I25"/>
    <mergeCell ref="C9:D9"/>
    <mergeCell ref="C10:E10"/>
    <mergeCell ref="G10:H10"/>
    <mergeCell ref="G19:H19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B2:M44"/>
  <sheetViews>
    <sheetView rightToLeft="1" zoomScale="75" zoomScaleNormal="75" workbookViewId="0" topLeftCell="A1">
      <selection activeCell="B28" sqref="B28:L4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157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.75" customHeight="1" thickBot="1">
      <c r="B9" s="25"/>
      <c r="C9" s="37"/>
      <c r="D9" s="38"/>
      <c r="E9" s="37"/>
      <c r="F9" s="37"/>
      <c r="G9" s="37"/>
      <c r="H9" s="37"/>
      <c r="I9" s="92"/>
      <c r="J9" s="23"/>
      <c r="K9" s="23"/>
      <c r="L9" s="32"/>
    </row>
    <row r="10" spans="2:12" ht="39.75" customHeight="1" thickBot="1">
      <c r="B10" s="440"/>
      <c r="C10" s="719" t="s">
        <v>143</v>
      </c>
      <c r="D10" s="720"/>
      <c r="E10" s="720"/>
      <c r="F10" s="720"/>
      <c r="G10" s="46" t="s">
        <v>27</v>
      </c>
      <c r="H10" s="721" t="s">
        <v>144</v>
      </c>
      <c r="I10" s="722"/>
      <c r="J10" s="219"/>
      <c r="K10" s="92"/>
      <c r="L10" s="15"/>
    </row>
    <row r="11" spans="2:12" ht="24.75" customHeight="1">
      <c r="B11" s="3">
        <v>1</v>
      </c>
      <c r="C11" s="107" t="s">
        <v>145</v>
      </c>
      <c r="D11" s="173" t="s">
        <v>144</v>
      </c>
      <c r="E11" s="45"/>
      <c r="F11" s="31">
        <v>2</v>
      </c>
      <c r="G11" s="54">
        <v>4.1</v>
      </c>
      <c r="H11" s="54">
        <v>1.7</v>
      </c>
      <c r="I11" s="48">
        <v>0.1</v>
      </c>
      <c r="J11" s="87" t="s">
        <v>58</v>
      </c>
      <c r="K11" s="94">
        <f aca="true" t="shared" si="0" ref="K11:K20">F11*G11*H11*I11</f>
        <v>1.394</v>
      </c>
      <c r="L11" s="53"/>
    </row>
    <row r="12" spans="2:12" ht="24.75" customHeight="1">
      <c r="B12" s="3">
        <v>2</v>
      </c>
      <c r="C12" s="108" t="s">
        <v>146</v>
      </c>
      <c r="D12" s="158" t="s">
        <v>144</v>
      </c>
      <c r="E12" s="3"/>
      <c r="F12" s="50">
        <v>1</v>
      </c>
      <c r="G12" s="55">
        <v>4.1</v>
      </c>
      <c r="H12" s="55">
        <v>2.6</v>
      </c>
      <c r="I12" s="49">
        <v>0.1</v>
      </c>
      <c r="J12" s="87" t="s">
        <v>58</v>
      </c>
      <c r="K12" s="94">
        <f t="shared" si="0"/>
        <v>1.066</v>
      </c>
      <c r="L12" s="103"/>
    </row>
    <row r="13" spans="2:12" ht="24.75" customHeight="1">
      <c r="B13" s="3">
        <v>3</v>
      </c>
      <c r="C13" s="108" t="s">
        <v>147</v>
      </c>
      <c r="D13" s="158" t="s">
        <v>144</v>
      </c>
      <c r="E13" s="3"/>
      <c r="F13" s="50">
        <v>2</v>
      </c>
      <c r="G13" s="55">
        <v>2.6</v>
      </c>
      <c r="H13" s="55">
        <v>1.9</v>
      </c>
      <c r="I13" s="49">
        <v>0.1</v>
      </c>
      <c r="J13" s="87" t="s">
        <v>58</v>
      </c>
      <c r="K13" s="94">
        <f t="shared" si="0"/>
        <v>0.988</v>
      </c>
      <c r="L13" s="53"/>
    </row>
    <row r="14" spans="2:12" ht="24.75" customHeight="1">
      <c r="B14" s="3">
        <v>4</v>
      </c>
      <c r="C14" s="108" t="s">
        <v>148</v>
      </c>
      <c r="D14" s="158" t="s">
        <v>144</v>
      </c>
      <c r="E14" s="3"/>
      <c r="F14" s="50">
        <v>1</v>
      </c>
      <c r="G14" s="55">
        <v>3.1</v>
      </c>
      <c r="H14" s="55">
        <v>3.1</v>
      </c>
      <c r="I14" s="49">
        <v>0.1</v>
      </c>
      <c r="J14" s="87" t="s">
        <v>58</v>
      </c>
      <c r="K14" s="94">
        <f t="shared" si="0"/>
        <v>0.9610000000000002</v>
      </c>
      <c r="L14" s="103"/>
    </row>
    <row r="15" spans="2:12" ht="24.75" customHeight="1">
      <c r="B15" s="3">
        <v>5</v>
      </c>
      <c r="C15" s="108" t="s">
        <v>149</v>
      </c>
      <c r="D15" s="158" t="s">
        <v>144</v>
      </c>
      <c r="E15" s="3"/>
      <c r="F15" s="50">
        <v>2</v>
      </c>
      <c r="G15" s="55">
        <v>4.1</v>
      </c>
      <c r="H15" s="55">
        <v>1.7</v>
      </c>
      <c r="I15" s="49">
        <v>0.1</v>
      </c>
      <c r="J15" s="87" t="s">
        <v>58</v>
      </c>
      <c r="K15" s="94">
        <f t="shared" si="0"/>
        <v>1.394</v>
      </c>
      <c r="L15" s="53"/>
    </row>
    <row r="16" spans="2:12" ht="24.75" customHeight="1">
      <c r="B16" s="3">
        <v>6</v>
      </c>
      <c r="C16" s="108" t="s">
        <v>150</v>
      </c>
      <c r="D16" s="158" t="s">
        <v>144</v>
      </c>
      <c r="E16" s="3"/>
      <c r="F16" s="50">
        <v>1</v>
      </c>
      <c r="G16" s="55">
        <v>4.2</v>
      </c>
      <c r="H16" s="55">
        <v>2.6</v>
      </c>
      <c r="I16" s="49">
        <v>0.1</v>
      </c>
      <c r="J16" s="87" t="s">
        <v>58</v>
      </c>
      <c r="K16" s="94">
        <f t="shared" si="0"/>
        <v>1.0920000000000003</v>
      </c>
      <c r="L16" s="53"/>
    </row>
    <row r="17" spans="2:12" ht="24.75" customHeight="1">
      <c r="B17" s="3">
        <v>7</v>
      </c>
      <c r="C17" s="108" t="s">
        <v>669</v>
      </c>
      <c r="D17" s="158" t="s">
        <v>144</v>
      </c>
      <c r="E17" s="3"/>
      <c r="F17" s="50">
        <v>2</v>
      </c>
      <c r="G17" s="55">
        <v>2</v>
      </c>
      <c r="H17" s="55">
        <v>1.3</v>
      </c>
      <c r="I17" s="49">
        <v>0.1</v>
      </c>
      <c r="J17" s="87" t="s">
        <v>58</v>
      </c>
      <c r="K17" s="94">
        <f t="shared" si="0"/>
        <v>0.52</v>
      </c>
      <c r="L17" s="53"/>
    </row>
    <row r="18" spans="2:12" ht="24.75" customHeight="1">
      <c r="B18" s="3">
        <v>8</v>
      </c>
      <c r="C18" s="108" t="s">
        <v>670</v>
      </c>
      <c r="D18" s="158" t="s">
        <v>144</v>
      </c>
      <c r="E18" s="3"/>
      <c r="F18" s="50">
        <v>2</v>
      </c>
      <c r="G18" s="55">
        <v>2</v>
      </c>
      <c r="H18" s="55">
        <v>1.4</v>
      </c>
      <c r="I18" s="49">
        <v>0.1</v>
      </c>
      <c r="J18" s="87" t="s">
        <v>58</v>
      </c>
      <c r="K18" s="94">
        <f t="shared" si="0"/>
        <v>0.5599999999999999</v>
      </c>
      <c r="L18" s="53"/>
    </row>
    <row r="19" spans="2:12" ht="24.75" customHeight="1">
      <c r="B19" s="3">
        <v>9</v>
      </c>
      <c r="C19" s="108" t="s">
        <v>671</v>
      </c>
      <c r="D19" s="158" t="s">
        <v>144</v>
      </c>
      <c r="E19" s="3"/>
      <c r="F19" s="50">
        <v>2</v>
      </c>
      <c r="G19" s="55">
        <v>1.55</v>
      </c>
      <c r="H19" s="55">
        <v>1.6</v>
      </c>
      <c r="I19" s="49">
        <v>0.1</v>
      </c>
      <c r="J19" s="87" t="s">
        <v>58</v>
      </c>
      <c r="K19" s="94">
        <f t="shared" si="0"/>
        <v>0.4960000000000001</v>
      </c>
      <c r="L19" s="53"/>
    </row>
    <row r="20" spans="2:12" ht="24.75" customHeight="1" thickBot="1">
      <c r="B20" s="3">
        <v>10</v>
      </c>
      <c r="C20" s="108" t="s">
        <v>672</v>
      </c>
      <c r="D20" s="161" t="s">
        <v>144</v>
      </c>
      <c r="E20" s="5"/>
      <c r="F20" s="51">
        <v>2</v>
      </c>
      <c r="G20" s="59">
        <v>2</v>
      </c>
      <c r="H20" s="73">
        <v>1.4</v>
      </c>
      <c r="I20" s="395">
        <v>0.1</v>
      </c>
      <c r="J20" s="88" t="s">
        <v>58</v>
      </c>
      <c r="K20" s="121">
        <f t="shared" si="0"/>
        <v>0.5599999999999999</v>
      </c>
      <c r="L20" s="79"/>
    </row>
    <row r="21" spans="2:13" ht="21.75" customHeight="1" thickBot="1">
      <c r="B21" s="438"/>
      <c r="C21" s="178"/>
      <c r="D21" s="389" t="s">
        <v>46</v>
      </c>
      <c r="E21" s="651" t="s">
        <v>48</v>
      </c>
      <c r="F21" s="652"/>
      <c r="G21" s="74"/>
      <c r="H21" s="74"/>
      <c r="I21" s="402"/>
      <c r="J21" s="89" t="s">
        <v>58</v>
      </c>
      <c r="K21" s="411">
        <f>SUM(K11:K20)</f>
        <v>9.031</v>
      </c>
      <c r="L21" s="410"/>
      <c r="M21" s="1"/>
    </row>
    <row r="22" spans="2:12" ht="39" customHeight="1" thickBot="1">
      <c r="B22" s="596" t="s">
        <v>14</v>
      </c>
      <c r="C22" s="611"/>
      <c r="D22" s="597"/>
      <c r="E22" s="611" t="s">
        <v>15</v>
      </c>
      <c r="F22" s="611"/>
      <c r="G22" s="611"/>
      <c r="H22" s="611"/>
      <c r="I22" s="597"/>
      <c r="J22" s="610" t="s">
        <v>16</v>
      </c>
      <c r="K22" s="611"/>
      <c r="L22" s="608"/>
    </row>
    <row r="23" spans="2:12" ht="31.5" customHeight="1" thickBo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8" customHeight="1">
      <c r="B24" s="6"/>
      <c r="C24" s="618" t="s">
        <v>23</v>
      </c>
      <c r="D24" s="645"/>
      <c r="E24" s="613" t="s">
        <v>17</v>
      </c>
      <c r="F24" s="613"/>
      <c r="G24" s="613"/>
      <c r="H24" s="613"/>
      <c r="I24" s="613"/>
      <c r="J24" s="12" t="s">
        <v>19</v>
      </c>
      <c r="K24" s="30"/>
      <c r="L24" s="7"/>
    </row>
    <row r="25" spans="2:12" ht="18" customHeight="1">
      <c r="B25" s="8"/>
      <c r="C25" s="619"/>
      <c r="D25" s="646"/>
      <c r="E25" s="615" t="s">
        <v>22</v>
      </c>
      <c r="F25" s="615"/>
      <c r="G25" s="615"/>
      <c r="H25" s="615"/>
      <c r="I25" s="615"/>
      <c r="J25" s="13" t="s">
        <v>20</v>
      </c>
      <c r="K25" s="388" t="s">
        <v>663</v>
      </c>
      <c r="L25" s="9"/>
    </row>
    <row r="26" spans="2:12" ht="18" customHeight="1" thickBot="1">
      <c r="B26" s="10"/>
      <c r="C26" s="647" t="s">
        <v>24</v>
      </c>
      <c r="D26" s="648"/>
      <c r="E26" s="616" t="s">
        <v>18</v>
      </c>
      <c r="F26" s="617"/>
      <c r="G26" s="617"/>
      <c r="H26" s="617"/>
      <c r="I26" s="617"/>
      <c r="J26" s="17" t="s">
        <v>21</v>
      </c>
      <c r="K26" s="35"/>
      <c r="L26" s="11"/>
    </row>
    <row r="27" spans="2:13" ht="7.5" customHeight="1" thickBot="1">
      <c r="B27" s="598"/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</row>
    <row r="28" spans="2:12" ht="31.5" customHeight="1" thickBot="1">
      <c r="B28" s="594" t="s">
        <v>157</v>
      </c>
      <c r="C28" s="595"/>
      <c r="D28" s="595"/>
      <c r="E28" s="595"/>
      <c r="F28" s="595"/>
      <c r="G28" s="595"/>
      <c r="H28" s="595"/>
      <c r="I28" s="595"/>
      <c r="J28" s="595"/>
      <c r="K28" s="595"/>
      <c r="L28" s="634"/>
    </row>
    <row r="29" spans="2:12" ht="18.75" customHeight="1">
      <c r="B29" s="635" t="s">
        <v>13</v>
      </c>
      <c r="C29" s="637" t="s">
        <v>1</v>
      </c>
      <c r="D29" s="4" t="s">
        <v>13</v>
      </c>
      <c r="E29" s="20" t="s">
        <v>4</v>
      </c>
      <c r="F29" s="20" t="s">
        <v>4</v>
      </c>
      <c r="G29" s="639" t="s">
        <v>6</v>
      </c>
      <c r="H29" s="639" t="s">
        <v>7</v>
      </c>
      <c r="I29" s="641" t="s">
        <v>12</v>
      </c>
      <c r="J29" s="639" t="s">
        <v>10</v>
      </c>
      <c r="K29" s="34" t="s">
        <v>11</v>
      </c>
      <c r="L29" s="643" t="s">
        <v>0</v>
      </c>
    </row>
    <row r="30" spans="2:12" ht="18.75" customHeight="1" thickBot="1">
      <c r="B30" s="636"/>
      <c r="C30" s="638"/>
      <c r="D30" s="26" t="s">
        <v>2</v>
      </c>
      <c r="E30" s="26" t="s">
        <v>3</v>
      </c>
      <c r="F30" s="26" t="s">
        <v>5</v>
      </c>
      <c r="G30" s="640"/>
      <c r="H30" s="640"/>
      <c r="I30" s="642"/>
      <c r="J30" s="640"/>
      <c r="K30" s="33" t="s">
        <v>8</v>
      </c>
      <c r="L30" s="644"/>
    </row>
    <row r="31" spans="2:12" ht="24.75" customHeight="1" thickBot="1">
      <c r="B31" s="390"/>
      <c r="C31" s="392" t="s">
        <v>44</v>
      </c>
      <c r="D31" s="393"/>
      <c r="E31" s="386"/>
      <c r="F31" s="393"/>
      <c r="G31" s="46" t="s">
        <v>27</v>
      </c>
      <c r="H31" s="607" t="s">
        <v>144</v>
      </c>
      <c r="I31" s="604"/>
      <c r="J31" s="391"/>
      <c r="K31" s="63"/>
      <c r="L31" s="32"/>
    </row>
    <row r="32" spans="2:12" ht="24.75" customHeight="1">
      <c r="B32" s="14">
        <v>11</v>
      </c>
      <c r="C32" s="47" t="s">
        <v>47</v>
      </c>
      <c r="D32" s="173"/>
      <c r="E32" s="24"/>
      <c r="F32" s="31"/>
      <c r="G32" s="54"/>
      <c r="H32" s="54"/>
      <c r="I32" s="48"/>
      <c r="J32" s="87" t="s">
        <v>58</v>
      </c>
      <c r="K32" s="52">
        <f>K21</f>
        <v>9.031</v>
      </c>
      <c r="L32" s="15"/>
    </row>
    <row r="33" spans="2:12" ht="24.75" customHeight="1">
      <c r="B33" s="39">
        <v>12</v>
      </c>
      <c r="C33" s="107" t="s">
        <v>673</v>
      </c>
      <c r="D33" s="159" t="s">
        <v>144</v>
      </c>
      <c r="E33" s="3"/>
      <c r="F33" s="50">
        <v>2</v>
      </c>
      <c r="G33" s="55">
        <v>2</v>
      </c>
      <c r="H33" s="55">
        <v>1.1</v>
      </c>
      <c r="I33" s="48">
        <v>0.1</v>
      </c>
      <c r="J33" s="87" t="s">
        <v>58</v>
      </c>
      <c r="K33" s="52">
        <f>F33*G33*H33*I33</f>
        <v>0.44000000000000006</v>
      </c>
      <c r="L33" s="15"/>
    </row>
    <row r="34" spans="2:12" ht="24.75" customHeight="1">
      <c r="B34" s="14">
        <v>13</v>
      </c>
      <c r="C34" s="107" t="s">
        <v>674</v>
      </c>
      <c r="D34" s="161" t="s">
        <v>144</v>
      </c>
      <c r="E34" s="43"/>
      <c r="F34" s="50">
        <v>2</v>
      </c>
      <c r="G34" s="55">
        <v>1.1</v>
      </c>
      <c r="H34" s="55">
        <v>1.1</v>
      </c>
      <c r="I34" s="48">
        <v>0.1</v>
      </c>
      <c r="J34" s="87" t="s">
        <v>58</v>
      </c>
      <c r="K34" s="52">
        <f>F34*G34*H34*I34</f>
        <v>0.24200000000000005</v>
      </c>
      <c r="L34" s="53"/>
    </row>
    <row r="35" spans="2:12" ht="24.75" customHeight="1">
      <c r="B35" s="14">
        <v>14</v>
      </c>
      <c r="C35" s="107" t="s">
        <v>675</v>
      </c>
      <c r="D35" s="161" t="s">
        <v>144</v>
      </c>
      <c r="E35" s="57"/>
      <c r="F35" s="50">
        <v>2</v>
      </c>
      <c r="G35" s="55">
        <v>1.1</v>
      </c>
      <c r="H35" s="55">
        <v>0.7</v>
      </c>
      <c r="I35" s="48">
        <v>0.1</v>
      </c>
      <c r="J35" s="87" t="s">
        <v>58</v>
      </c>
      <c r="K35" s="52">
        <f>F35*G35*H35*I35</f>
        <v>0.15400000000000003</v>
      </c>
      <c r="L35" s="53"/>
    </row>
    <row r="36" spans="2:12" ht="24.75" customHeight="1">
      <c r="B36" s="14">
        <v>15</v>
      </c>
      <c r="C36" s="107" t="s">
        <v>676</v>
      </c>
      <c r="D36" s="161" t="s">
        <v>144</v>
      </c>
      <c r="E36" s="45"/>
      <c r="F36" s="50">
        <v>1</v>
      </c>
      <c r="G36" s="55">
        <v>1.4</v>
      </c>
      <c r="H36" s="55">
        <v>0.85</v>
      </c>
      <c r="I36" s="48">
        <v>0.1</v>
      </c>
      <c r="J36" s="87" t="s">
        <v>58</v>
      </c>
      <c r="K36" s="52">
        <f>F36*G36*H36*I36</f>
        <v>0.119</v>
      </c>
      <c r="L36" s="53"/>
    </row>
    <row r="37" spans="2:12" ht="24.75" customHeight="1" thickBot="1">
      <c r="B37" s="14">
        <v>16</v>
      </c>
      <c r="C37" s="107" t="s">
        <v>677</v>
      </c>
      <c r="D37" s="161" t="s">
        <v>144</v>
      </c>
      <c r="E37" s="5"/>
      <c r="F37" s="51">
        <v>1</v>
      </c>
      <c r="G37" s="73">
        <v>1.4</v>
      </c>
      <c r="H37" s="73">
        <v>0.45</v>
      </c>
      <c r="I37" s="177">
        <v>0.1</v>
      </c>
      <c r="J37" s="88" t="s">
        <v>58</v>
      </c>
      <c r="K37" s="121">
        <f>F37*G37*H37*I37</f>
        <v>0.063</v>
      </c>
      <c r="L37" s="53"/>
    </row>
    <row r="38" spans="2:12" ht="24.75" customHeight="1" thickBot="1">
      <c r="B38" s="14"/>
      <c r="C38" s="441"/>
      <c r="D38" s="389" t="s">
        <v>45</v>
      </c>
      <c r="E38" s="76"/>
      <c r="F38" s="46" t="s">
        <v>27</v>
      </c>
      <c r="G38" s="602" t="s">
        <v>144</v>
      </c>
      <c r="H38" s="602"/>
      <c r="I38" s="603" t="s">
        <v>49</v>
      </c>
      <c r="J38" s="603"/>
      <c r="K38" s="442">
        <f>SUM(K32:K37)</f>
        <v>10.049000000000001</v>
      </c>
      <c r="L38" s="176"/>
    </row>
    <row r="39" spans="2:12" ht="24.75" customHeight="1">
      <c r="B39" s="14"/>
      <c r="C39" s="47"/>
      <c r="D39" s="173"/>
      <c r="E39" s="24"/>
      <c r="F39" s="31"/>
      <c r="G39" s="54"/>
      <c r="H39" s="54"/>
      <c r="I39" s="48"/>
      <c r="J39" s="48"/>
      <c r="K39" s="52"/>
      <c r="L39" s="53"/>
    </row>
    <row r="40" spans="2:12" ht="24.75" customHeight="1">
      <c r="B40" s="162"/>
      <c r="C40" s="57"/>
      <c r="D40" s="57"/>
      <c r="E40" s="57"/>
      <c r="F40" s="57"/>
      <c r="G40" s="57"/>
      <c r="H40" s="57"/>
      <c r="I40" s="57"/>
      <c r="J40" s="57"/>
      <c r="K40" s="57"/>
      <c r="L40" s="53"/>
    </row>
    <row r="41" spans="2:12" ht="24.75" customHeight="1">
      <c r="B41" s="14"/>
      <c r="C41" s="57"/>
      <c r="D41" s="57"/>
      <c r="E41" s="57"/>
      <c r="F41" s="57"/>
      <c r="G41" s="57"/>
      <c r="H41" s="57"/>
      <c r="I41" s="57"/>
      <c r="J41" s="57"/>
      <c r="K41" s="57"/>
      <c r="L41" s="53"/>
    </row>
    <row r="42" spans="2:12" ht="24.75" customHeight="1">
      <c r="B42" s="14"/>
      <c r="C42" s="57"/>
      <c r="D42" s="57"/>
      <c r="E42" s="57"/>
      <c r="F42" s="57"/>
      <c r="G42" s="57"/>
      <c r="H42" s="57"/>
      <c r="I42" s="57"/>
      <c r="J42" s="57"/>
      <c r="K42" s="57"/>
      <c r="L42" s="53"/>
    </row>
    <row r="43" spans="2:13" ht="24.75" customHeight="1" thickBot="1">
      <c r="B43" s="16"/>
      <c r="C43" s="100"/>
      <c r="D43" s="99"/>
      <c r="E43" s="100"/>
      <c r="F43" s="96"/>
      <c r="G43" s="100"/>
      <c r="H43" s="100"/>
      <c r="I43" s="96"/>
      <c r="J43" s="100"/>
      <c r="K43" s="97"/>
      <c r="L43" s="98"/>
      <c r="M43" s="1"/>
    </row>
    <row r="44" spans="2:12" ht="39" customHeight="1" thickBot="1">
      <c r="B44" s="596" t="s">
        <v>14</v>
      </c>
      <c r="C44" s="611"/>
      <c r="D44" s="597"/>
      <c r="E44" s="611" t="s">
        <v>15</v>
      </c>
      <c r="F44" s="611"/>
      <c r="G44" s="611"/>
      <c r="H44" s="611"/>
      <c r="I44" s="597"/>
      <c r="J44" s="610" t="s">
        <v>16</v>
      </c>
      <c r="K44" s="611"/>
      <c r="L44" s="608"/>
    </row>
  </sheetData>
  <mergeCells count="40">
    <mergeCell ref="B5:M5"/>
    <mergeCell ref="E2:I2"/>
    <mergeCell ref="E3:I3"/>
    <mergeCell ref="E4:I4"/>
    <mergeCell ref="C2:D3"/>
    <mergeCell ref="C4:D4"/>
    <mergeCell ref="B6:L6"/>
    <mergeCell ref="C7:C8"/>
    <mergeCell ref="I7:I8"/>
    <mergeCell ref="L7:L8"/>
    <mergeCell ref="B7:B8"/>
    <mergeCell ref="B22:D22"/>
    <mergeCell ref="J22:L22"/>
    <mergeCell ref="G7:G8"/>
    <mergeCell ref="H7:H8"/>
    <mergeCell ref="J7:J8"/>
    <mergeCell ref="E22:I22"/>
    <mergeCell ref="C10:F10"/>
    <mergeCell ref="H10:I10"/>
    <mergeCell ref="E21:F21"/>
    <mergeCell ref="L29:L30"/>
    <mergeCell ref="C24:D25"/>
    <mergeCell ref="E24:I24"/>
    <mergeCell ref="E25:I25"/>
    <mergeCell ref="C26:D26"/>
    <mergeCell ref="E26:I26"/>
    <mergeCell ref="B44:D44"/>
    <mergeCell ref="E44:I44"/>
    <mergeCell ref="B27:M27"/>
    <mergeCell ref="B28:L28"/>
    <mergeCell ref="B29:B30"/>
    <mergeCell ref="C29:C30"/>
    <mergeCell ref="G29:G30"/>
    <mergeCell ref="H29:H30"/>
    <mergeCell ref="I29:I30"/>
    <mergeCell ref="J29:J30"/>
    <mergeCell ref="J44:L44"/>
    <mergeCell ref="H31:I31"/>
    <mergeCell ref="I38:J38"/>
    <mergeCell ref="G38:H3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2:M45"/>
  <sheetViews>
    <sheetView rightToLeft="1" zoomScale="75" zoomScaleNormal="75" workbookViewId="0" topLeftCell="A1">
      <selection activeCell="F18" sqref="F18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157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.75" customHeight="1" thickBot="1">
      <c r="B9" s="25"/>
      <c r="C9" s="37"/>
      <c r="D9" s="38"/>
      <c r="E9" s="37"/>
      <c r="F9" s="37"/>
      <c r="G9" s="37"/>
      <c r="H9" s="37"/>
      <c r="I9" s="92"/>
      <c r="J9" s="23"/>
      <c r="K9" s="23"/>
      <c r="L9" s="32"/>
    </row>
    <row r="10" spans="2:12" ht="39.75" customHeight="1" thickBot="1">
      <c r="B10" s="82"/>
      <c r="C10" s="719" t="s">
        <v>151</v>
      </c>
      <c r="D10" s="720"/>
      <c r="E10" s="720"/>
      <c r="F10" s="720"/>
      <c r="G10" s="46" t="s">
        <v>27</v>
      </c>
      <c r="H10" s="602" t="s">
        <v>152</v>
      </c>
      <c r="I10" s="730"/>
      <c r="J10" s="219"/>
      <c r="K10" s="92"/>
      <c r="L10" s="15"/>
    </row>
    <row r="11" spans="2:12" ht="24.75" customHeight="1">
      <c r="B11" s="14">
        <v>1</v>
      </c>
      <c r="C11" s="47" t="s">
        <v>29</v>
      </c>
      <c r="D11" s="173" t="s">
        <v>152</v>
      </c>
      <c r="E11" s="45"/>
      <c r="F11" s="31">
        <v>2</v>
      </c>
      <c r="G11" s="54">
        <v>3.8</v>
      </c>
      <c r="H11" s="54">
        <v>1.4</v>
      </c>
      <c r="I11" s="48">
        <v>0.7</v>
      </c>
      <c r="J11" s="87" t="s">
        <v>58</v>
      </c>
      <c r="K11" s="94">
        <f aca="true" t="shared" si="0" ref="K11:K20">F11*G11*H11*I11</f>
        <v>7.447999999999999</v>
      </c>
      <c r="L11" s="53"/>
    </row>
    <row r="12" spans="2:12" ht="24.75" customHeight="1">
      <c r="B12" s="14">
        <v>2</v>
      </c>
      <c r="C12" s="182" t="s">
        <v>30</v>
      </c>
      <c r="D12" s="158" t="s">
        <v>152</v>
      </c>
      <c r="E12" s="3"/>
      <c r="F12" s="50">
        <v>1</v>
      </c>
      <c r="G12" s="55">
        <v>3.8</v>
      </c>
      <c r="H12" s="55">
        <v>2</v>
      </c>
      <c r="I12" s="49">
        <v>0.7</v>
      </c>
      <c r="J12" s="87" t="s">
        <v>58</v>
      </c>
      <c r="K12" s="94">
        <f t="shared" si="0"/>
        <v>5.319999999999999</v>
      </c>
      <c r="L12" s="103"/>
    </row>
    <row r="13" spans="2:12" ht="24.75" customHeight="1">
      <c r="B13" s="14">
        <v>3</v>
      </c>
      <c r="C13" s="182" t="s">
        <v>31</v>
      </c>
      <c r="D13" s="158" t="s">
        <v>152</v>
      </c>
      <c r="E13" s="3"/>
      <c r="F13" s="50">
        <v>2</v>
      </c>
      <c r="G13" s="55">
        <v>2</v>
      </c>
      <c r="H13" s="55">
        <v>1.6</v>
      </c>
      <c r="I13" s="49">
        <v>0.7</v>
      </c>
      <c r="J13" s="87" t="s">
        <v>58</v>
      </c>
      <c r="K13" s="94">
        <f t="shared" si="0"/>
        <v>4.4799999999999995</v>
      </c>
      <c r="L13" s="53"/>
    </row>
    <row r="14" spans="2:12" ht="24.75" customHeight="1">
      <c r="B14" s="14">
        <v>4</v>
      </c>
      <c r="C14" s="182" t="s">
        <v>32</v>
      </c>
      <c r="D14" s="158" t="s">
        <v>152</v>
      </c>
      <c r="E14" s="3"/>
      <c r="F14" s="50">
        <v>1</v>
      </c>
      <c r="G14" s="55">
        <v>2.5</v>
      </c>
      <c r="H14" s="55">
        <v>2.5</v>
      </c>
      <c r="I14" s="49">
        <v>0.7</v>
      </c>
      <c r="J14" s="87" t="s">
        <v>58</v>
      </c>
      <c r="K14" s="94">
        <f t="shared" si="0"/>
        <v>4.375</v>
      </c>
      <c r="L14" s="103"/>
    </row>
    <row r="15" spans="2:12" ht="24.75" customHeight="1">
      <c r="B15" s="14">
        <v>5</v>
      </c>
      <c r="C15" s="182" t="s">
        <v>33</v>
      </c>
      <c r="D15" s="158" t="s">
        <v>152</v>
      </c>
      <c r="E15" s="3"/>
      <c r="F15" s="50">
        <v>2</v>
      </c>
      <c r="G15" s="55">
        <v>3.9</v>
      </c>
      <c r="H15" s="55">
        <v>1.4</v>
      </c>
      <c r="I15" s="49">
        <v>0.7</v>
      </c>
      <c r="J15" s="87" t="s">
        <v>58</v>
      </c>
      <c r="K15" s="94">
        <f t="shared" si="0"/>
        <v>7.643999999999999</v>
      </c>
      <c r="L15" s="53"/>
    </row>
    <row r="16" spans="2:12" ht="24.75" customHeight="1">
      <c r="B16" s="14">
        <v>6</v>
      </c>
      <c r="C16" s="182" t="s">
        <v>34</v>
      </c>
      <c r="D16" s="158" t="s">
        <v>152</v>
      </c>
      <c r="E16" s="3"/>
      <c r="F16" s="50">
        <v>1</v>
      </c>
      <c r="G16" s="55">
        <v>3.9</v>
      </c>
      <c r="H16" s="55">
        <v>2</v>
      </c>
      <c r="I16" s="49">
        <v>0.7</v>
      </c>
      <c r="J16" s="87" t="s">
        <v>58</v>
      </c>
      <c r="K16" s="94">
        <f t="shared" si="0"/>
        <v>5.46</v>
      </c>
      <c r="L16" s="53"/>
    </row>
    <row r="17" spans="2:12" ht="24.75" customHeight="1">
      <c r="B17" s="14">
        <v>7</v>
      </c>
      <c r="C17" s="182" t="s">
        <v>35</v>
      </c>
      <c r="D17" s="158" t="s">
        <v>152</v>
      </c>
      <c r="E17" s="3"/>
      <c r="F17" s="50">
        <v>2</v>
      </c>
      <c r="G17" s="55">
        <v>2.6</v>
      </c>
      <c r="H17" s="55">
        <v>1</v>
      </c>
      <c r="I17" s="49">
        <v>0.7</v>
      </c>
      <c r="J17" s="87" t="s">
        <v>58</v>
      </c>
      <c r="K17" s="94">
        <f t="shared" si="0"/>
        <v>3.6399999999999997</v>
      </c>
      <c r="L17" s="53"/>
    </row>
    <row r="18" spans="2:12" ht="21.75" customHeight="1">
      <c r="B18" s="14">
        <v>8</v>
      </c>
      <c r="C18" s="182" t="s">
        <v>36</v>
      </c>
      <c r="D18" s="158" t="s">
        <v>152</v>
      </c>
      <c r="E18" s="3"/>
      <c r="F18" s="50">
        <v>2</v>
      </c>
      <c r="G18" s="55">
        <v>2.6</v>
      </c>
      <c r="H18" s="55">
        <v>0.8</v>
      </c>
      <c r="I18" s="49">
        <v>0.7</v>
      </c>
      <c r="J18" s="87" t="s">
        <v>58</v>
      </c>
      <c r="K18" s="94">
        <f t="shared" si="0"/>
        <v>2.912</v>
      </c>
      <c r="L18" s="53"/>
    </row>
    <row r="19" spans="2:12" ht="21.75" customHeight="1">
      <c r="B19" s="14">
        <v>9</v>
      </c>
      <c r="C19" s="182" t="s">
        <v>37</v>
      </c>
      <c r="D19" s="158" t="s">
        <v>152</v>
      </c>
      <c r="E19" s="3"/>
      <c r="F19" s="50">
        <v>2</v>
      </c>
      <c r="G19" s="55">
        <v>2.15</v>
      </c>
      <c r="H19" s="55">
        <v>1</v>
      </c>
      <c r="I19" s="49">
        <v>0.7</v>
      </c>
      <c r="J19" s="87" t="s">
        <v>58</v>
      </c>
      <c r="K19" s="94">
        <f t="shared" si="0"/>
        <v>3.01</v>
      </c>
      <c r="L19" s="53"/>
    </row>
    <row r="20" spans="2:12" ht="21.75" customHeight="1" thickBot="1">
      <c r="B20" s="14">
        <v>10</v>
      </c>
      <c r="C20" s="182" t="s">
        <v>38</v>
      </c>
      <c r="D20" s="161" t="s">
        <v>152</v>
      </c>
      <c r="E20" s="5"/>
      <c r="F20" s="51">
        <v>2</v>
      </c>
      <c r="G20" s="73">
        <v>2.6</v>
      </c>
      <c r="H20" s="73">
        <v>0.8</v>
      </c>
      <c r="I20" s="395">
        <v>0.7</v>
      </c>
      <c r="J20" s="88" t="s">
        <v>58</v>
      </c>
      <c r="K20" s="121">
        <f t="shared" si="0"/>
        <v>2.912</v>
      </c>
      <c r="L20" s="79"/>
    </row>
    <row r="21" spans="2:13" ht="21.75" customHeight="1" thickBot="1">
      <c r="B21" s="16"/>
      <c r="C21" s="178"/>
      <c r="D21" s="389" t="s">
        <v>46</v>
      </c>
      <c r="E21" s="731" t="s">
        <v>48</v>
      </c>
      <c r="F21" s="731"/>
      <c r="G21" s="74"/>
      <c r="H21" s="74"/>
      <c r="I21" s="402"/>
      <c r="J21" s="89" t="s">
        <v>58</v>
      </c>
      <c r="K21" s="411">
        <f>SUM(K11:K20)</f>
        <v>47.20099999999999</v>
      </c>
      <c r="L21" s="410"/>
      <c r="M21" s="1"/>
    </row>
    <row r="22" spans="2:12" ht="39" customHeight="1" thickBot="1">
      <c r="B22" s="596" t="s">
        <v>14</v>
      </c>
      <c r="C22" s="611"/>
      <c r="D22" s="597"/>
      <c r="E22" s="631" t="s">
        <v>15</v>
      </c>
      <c r="F22" s="631"/>
      <c r="G22" s="631"/>
      <c r="H22" s="631"/>
      <c r="I22" s="609"/>
      <c r="J22" s="633" t="s">
        <v>16</v>
      </c>
      <c r="K22" s="631"/>
      <c r="L22" s="608"/>
    </row>
    <row r="23" spans="2:12" ht="31.5" customHeight="1" thickBo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8" customHeight="1">
      <c r="B24" s="6"/>
      <c r="C24" s="618" t="s">
        <v>23</v>
      </c>
      <c r="D24" s="645"/>
      <c r="E24" s="613" t="s">
        <v>17</v>
      </c>
      <c r="F24" s="613"/>
      <c r="G24" s="613"/>
      <c r="H24" s="613"/>
      <c r="I24" s="613"/>
      <c r="J24" s="12" t="s">
        <v>19</v>
      </c>
      <c r="K24" s="30"/>
      <c r="L24" s="7"/>
    </row>
    <row r="25" spans="2:12" ht="18" customHeight="1">
      <c r="B25" s="8"/>
      <c r="C25" s="619"/>
      <c r="D25" s="646"/>
      <c r="E25" s="615" t="s">
        <v>22</v>
      </c>
      <c r="F25" s="615"/>
      <c r="G25" s="615"/>
      <c r="H25" s="615"/>
      <c r="I25" s="615"/>
      <c r="J25" s="13" t="s">
        <v>20</v>
      </c>
      <c r="K25" s="388" t="s">
        <v>663</v>
      </c>
      <c r="L25" s="9"/>
    </row>
    <row r="26" spans="2:12" ht="18" customHeight="1" thickBot="1">
      <c r="B26" s="10"/>
      <c r="C26" s="647" t="s">
        <v>24</v>
      </c>
      <c r="D26" s="648"/>
      <c r="E26" s="616" t="s">
        <v>18</v>
      </c>
      <c r="F26" s="617"/>
      <c r="G26" s="617"/>
      <c r="H26" s="617"/>
      <c r="I26" s="617"/>
      <c r="J26" s="17" t="s">
        <v>21</v>
      </c>
      <c r="K26" s="35"/>
      <c r="L26" s="11"/>
    </row>
    <row r="27" spans="2:13" ht="7.5" customHeight="1" thickBot="1">
      <c r="B27" s="598"/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</row>
    <row r="28" spans="2:12" ht="31.5" customHeight="1" thickBot="1">
      <c r="B28" s="594" t="s">
        <v>157</v>
      </c>
      <c r="C28" s="595"/>
      <c r="D28" s="595"/>
      <c r="E28" s="595"/>
      <c r="F28" s="595"/>
      <c r="G28" s="595"/>
      <c r="H28" s="595"/>
      <c r="I28" s="595"/>
      <c r="J28" s="595"/>
      <c r="K28" s="595"/>
      <c r="L28" s="634"/>
    </row>
    <row r="29" spans="2:12" ht="18.75" customHeight="1">
      <c r="B29" s="635" t="s">
        <v>13</v>
      </c>
      <c r="C29" s="637" t="s">
        <v>1</v>
      </c>
      <c r="D29" s="4" t="s">
        <v>13</v>
      </c>
      <c r="E29" s="20" t="s">
        <v>4</v>
      </c>
      <c r="F29" s="20" t="s">
        <v>4</v>
      </c>
      <c r="G29" s="639" t="s">
        <v>6</v>
      </c>
      <c r="H29" s="639" t="s">
        <v>7</v>
      </c>
      <c r="I29" s="641" t="s">
        <v>12</v>
      </c>
      <c r="J29" s="639" t="s">
        <v>10</v>
      </c>
      <c r="K29" s="34" t="s">
        <v>11</v>
      </c>
      <c r="L29" s="643" t="s">
        <v>0</v>
      </c>
    </row>
    <row r="30" spans="2:12" ht="18.75" customHeight="1" thickBot="1">
      <c r="B30" s="636"/>
      <c r="C30" s="638"/>
      <c r="D30" s="26" t="s">
        <v>2</v>
      </c>
      <c r="E30" s="26" t="s">
        <v>3</v>
      </c>
      <c r="F30" s="26" t="s">
        <v>5</v>
      </c>
      <c r="G30" s="640"/>
      <c r="H30" s="640"/>
      <c r="I30" s="642"/>
      <c r="J30" s="640"/>
      <c r="K30" s="33" t="s">
        <v>8</v>
      </c>
      <c r="L30" s="644"/>
    </row>
    <row r="31" spans="2:12" ht="24.75" customHeight="1" thickBot="1">
      <c r="B31" s="25"/>
      <c r="C31" s="62" t="s">
        <v>44</v>
      </c>
      <c r="D31" s="63"/>
      <c r="F31" s="63"/>
      <c r="G31" s="46" t="s">
        <v>27</v>
      </c>
      <c r="H31" s="607" t="s">
        <v>152</v>
      </c>
      <c r="I31" s="600"/>
      <c r="J31" s="64"/>
      <c r="K31" s="63"/>
      <c r="L31" s="32"/>
    </row>
    <row r="32" spans="2:12" ht="24.75" customHeight="1">
      <c r="B32" s="14">
        <v>11</v>
      </c>
      <c r="C32" s="47" t="s">
        <v>47</v>
      </c>
      <c r="D32" s="40"/>
      <c r="E32" s="3"/>
      <c r="F32" s="50"/>
      <c r="G32" s="55"/>
      <c r="H32" s="55"/>
      <c r="I32" s="49"/>
      <c r="J32" s="87" t="s">
        <v>58</v>
      </c>
      <c r="K32" s="52">
        <f>K21</f>
        <v>47.20099999999999</v>
      </c>
      <c r="L32" s="15"/>
    </row>
    <row r="33" spans="2:12" ht="24.75" customHeight="1">
      <c r="B33" s="39">
        <v>12</v>
      </c>
      <c r="C33" s="47" t="s">
        <v>39</v>
      </c>
      <c r="D33" s="159" t="s">
        <v>152</v>
      </c>
      <c r="E33" s="3"/>
      <c r="F33" s="50">
        <v>2</v>
      </c>
      <c r="G33" s="55">
        <v>2.6</v>
      </c>
      <c r="H33" s="55">
        <v>0.9</v>
      </c>
      <c r="I33" s="48">
        <v>0.7</v>
      </c>
      <c r="J33" s="87" t="s">
        <v>58</v>
      </c>
      <c r="K33" s="52">
        <f>F33*G33*H33*I33</f>
        <v>3.2760000000000002</v>
      </c>
      <c r="L33" s="15"/>
    </row>
    <row r="34" spans="2:12" ht="24.75" customHeight="1">
      <c r="B34" s="14">
        <v>13</v>
      </c>
      <c r="C34" s="47" t="s">
        <v>40</v>
      </c>
      <c r="D34" s="159" t="s">
        <v>152</v>
      </c>
      <c r="E34" s="43"/>
      <c r="F34" s="50">
        <v>2</v>
      </c>
      <c r="G34" s="55">
        <v>1.7</v>
      </c>
      <c r="H34" s="55">
        <v>0.8</v>
      </c>
      <c r="I34" s="48">
        <v>0.7</v>
      </c>
      <c r="J34" s="87" t="s">
        <v>58</v>
      </c>
      <c r="K34" s="52">
        <f>F34*G34*H34*I34</f>
        <v>1.904</v>
      </c>
      <c r="L34" s="53"/>
    </row>
    <row r="35" spans="2:12" ht="24.75" customHeight="1">
      <c r="B35" s="14">
        <v>14</v>
      </c>
      <c r="C35" s="47" t="s">
        <v>41</v>
      </c>
      <c r="D35" s="159" t="s">
        <v>152</v>
      </c>
      <c r="E35" s="57"/>
      <c r="F35" s="50">
        <v>2</v>
      </c>
      <c r="G35" s="55">
        <v>1.3</v>
      </c>
      <c r="H35" s="55">
        <v>0.8</v>
      </c>
      <c r="I35" s="48">
        <v>0.7</v>
      </c>
      <c r="J35" s="87" t="s">
        <v>58</v>
      </c>
      <c r="K35" s="52">
        <f>F35*G35*H35*I35</f>
        <v>1.456</v>
      </c>
      <c r="L35" s="53"/>
    </row>
    <row r="36" spans="2:12" ht="24.75" customHeight="1">
      <c r="B36" s="14">
        <v>15</v>
      </c>
      <c r="C36" s="47" t="s">
        <v>42</v>
      </c>
      <c r="D36" s="159" t="s">
        <v>152</v>
      </c>
      <c r="E36" s="45"/>
      <c r="F36" s="50">
        <v>1</v>
      </c>
      <c r="G36" s="55">
        <v>1.45</v>
      </c>
      <c r="H36" s="55">
        <v>0.8</v>
      </c>
      <c r="I36" s="48">
        <v>0.7</v>
      </c>
      <c r="J36" s="87" t="s">
        <v>58</v>
      </c>
      <c r="K36" s="52">
        <f>F36*G36*H36*I36</f>
        <v>0.8119999999999999</v>
      </c>
      <c r="L36" s="53"/>
    </row>
    <row r="37" spans="2:12" ht="24.75" customHeight="1" thickBot="1">
      <c r="B37" s="14">
        <v>16</v>
      </c>
      <c r="C37" s="66" t="s">
        <v>43</v>
      </c>
      <c r="D37" s="159" t="s">
        <v>152</v>
      </c>
      <c r="E37" s="5"/>
      <c r="F37" s="58">
        <v>1</v>
      </c>
      <c r="G37" s="59">
        <v>0.85</v>
      </c>
      <c r="H37" s="59">
        <v>0.8</v>
      </c>
      <c r="I37" s="48">
        <v>0.7</v>
      </c>
      <c r="J37" s="87" t="s">
        <v>58</v>
      </c>
      <c r="K37" s="61">
        <f>F37*G37*H37*I37</f>
        <v>0.476</v>
      </c>
      <c r="L37" s="53"/>
    </row>
    <row r="38" spans="2:12" ht="24.75" customHeight="1" thickBot="1">
      <c r="B38" s="14"/>
      <c r="C38" s="169"/>
      <c r="D38" s="170" t="s">
        <v>45</v>
      </c>
      <c r="E38" s="141"/>
      <c r="F38" s="46" t="s">
        <v>27</v>
      </c>
      <c r="G38" s="607" t="s">
        <v>152</v>
      </c>
      <c r="H38" s="604"/>
      <c r="I38" s="728" t="s">
        <v>49</v>
      </c>
      <c r="J38" s="729"/>
      <c r="K38" s="69">
        <f>SUM(K32:K37)</f>
        <v>55.125</v>
      </c>
      <c r="L38" s="70"/>
    </row>
    <row r="39" spans="2:12" ht="39.75" customHeight="1" thickBot="1">
      <c r="B39" s="82"/>
      <c r="C39" s="723" t="s">
        <v>153</v>
      </c>
      <c r="D39" s="724"/>
      <c r="E39" s="724"/>
      <c r="F39" s="725"/>
      <c r="G39" s="171" t="s">
        <v>27</v>
      </c>
      <c r="H39" s="726" t="s">
        <v>154</v>
      </c>
      <c r="I39" s="727"/>
      <c r="J39" s="174"/>
      <c r="K39" s="52"/>
      <c r="L39" s="53"/>
    </row>
    <row r="40" spans="2:12" ht="24.75" customHeight="1">
      <c r="B40" s="162">
        <v>1</v>
      </c>
      <c r="C40" s="172" t="s">
        <v>155</v>
      </c>
      <c r="D40" s="173" t="s">
        <v>154</v>
      </c>
      <c r="E40" s="165">
        <v>1</v>
      </c>
      <c r="F40" s="31">
        <v>1</v>
      </c>
      <c r="G40" s="73">
        <v>12.1</v>
      </c>
      <c r="H40" s="73">
        <v>9.6</v>
      </c>
      <c r="I40" s="48">
        <v>0.1</v>
      </c>
      <c r="J40" s="87" t="s">
        <v>58</v>
      </c>
      <c r="K40" s="94">
        <f>E40*F40*G40*H40*I40</f>
        <v>11.616</v>
      </c>
      <c r="L40" s="53"/>
    </row>
    <row r="41" spans="2:12" ht="24.75" customHeight="1" thickBot="1">
      <c r="B41" s="14">
        <v>2</v>
      </c>
      <c r="C41" s="166" t="s">
        <v>156</v>
      </c>
      <c r="D41" s="159" t="s">
        <v>154</v>
      </c>
      <c r="E41" s="164">
        <v>1</v>
      </c>
      <c r="F41" s="165">
        <v>-1</v>
      </c>
      <c r="G41" s="100">
        <v>4.9</v>
      </c>
      <c r="H41" s="168">
        <v>2.8</v>
      </c>
      <c r="I41" s="100">
        <v>0.1</v>
      </c>
      <c r="J41" s="125" t="s">
        <v>58</v>
      </c>
      <c r="K41" s="94">
        <f>E41*F41*G41*H41*I41</f>
        <v>-1.372</v>
      </c>
      <c r="L41" s="53"/>
    </row>
    <row r="42" spans="2:12" ht="24.75" customHeight="1" thickBot="1">
      <c r="B42" s="14"/>
      <c r="C42" s="57"/>
      <c r="D42" s="175" t="s">
        <v>45</v>
      </c>
      <c r="E42" s="141"/>
      <c r="F42" s="46" t="s">
        <v>27</v>
      </c>
      <c r="G42" s="607" t="s">
        <v>152</v>
      </c>
      <c r="H42" s="604"/>
      <c r="I42" s="728" t="s">
        <v>49</v>
      </c>
      <c r="J42" s="729"/>
      <c r="K42" s="139">
        <f>SUM(K40:K41)</f>
        <v>10.244</v>
      </c>
      <c r="L42" s="176"/>
    </row>
    <row r="43" spans="2:12" ht="24.75" customHeight="1">
      <c r="B43" s="14"/>
      <c r="C43" s="57"/>
      <c r="D43" s="167"/>
      <c r="E43" s="167"/>
      <c r="F43" s="167"/>
      <c r="G43" s="57"/>
      <c r="H43" s="57"/>
      <c r="I43" s="57"/>
      <c r="J43" s="57"/>
      <c r="K43" s="57"/>
      <c r="L43" s="53"/>
    </row>
    <row r="44" spans="2:13" ht="24.75" customHeight="1" thickBot="1">
      <c r="B44" s="16"/>
      <c r="C44" s="100"/>
      <c r="D44" s="99"/>
      <c r="E44" s="100"/>
      <c r="F44" s="96"/>
      <c r="G44" s="100"/>
      <c r="H44" s="100"/>
      <c r="I44" s="96"/>
      <c r="J44" s="100"/>
      <c r="K44" s="97"/>
      <c r="L44" s="98"/>
      <c r="M44" s="1"/>
    </row>
    <row r="45" spans="2:12" ht="39" customHeight="1" thickBot="1">
      <c r="B45" s="596" t="s">
        <v>14</v>
      </c>
      <c r="C45" s="611"/>
      <c r="D45" s="597"/>
      <c r="E45" s="611" t="s">
        <v>15</v>
      </c>
      <c r="F45" s="611"/>
      <c r="G45" s="611"/>
      <c r="H45" s="611"/>
      <c r="I45" s="597"/>
      <c r="J45" s="610" t="s">
        <v>16</v>
      </c>
      <c r="K45" s="611"/>
      <c r="L45" s="608"/>
    </row>
  </sheetData>
  <mergeCells count="44">
    <mergeCell ref="B5:M5"/>
    <mergeCell ref="E2:I2"/>
    <mergeCell ref="E3:I3"/>
    <mergeCell ref="E4:I4"/>
    <mergeCell ref="C2:D3"/>
    <mergeCell ref="C4:D4"/>
    <mergeCell ref="B6:L6"/>
    <mergeCell ref="C7:C8"/>
    <mergeCell ref="I7:I8"/>
    <mergeCell ref="L7:L8"/>
    <mergeCell ref="B7:B8"/>
    <mergeCell ref="B22:D22"/>
    <mergeCell ref="J22:L22"/>
    <mergeCell ref="G7:G8"/>
    <mergeCell ref="H7:H8"/>
    <mergeCell ref="J7:J8"/>
    <mergeCell ref="E22:I22"/>
    <mergeCell ref="C10:F10"/>
    <mergeCell ref="H10:I10"/>
    <mergeCell ref="E21:F21"/>
    <mergeCell ref="C24:D25"/>
    <mergeCell ref="E24:I24"/>
    <mergeCell ref="E25:I25"/>
    <mergeCell ref="C26:D26"/>
    <mergeCell ref="E26:I26"/>
    <mergeCell ref="B27:M27"/>
    <mergeCell ref="B28:L28"/>
    <mergeCell ref="B29:B30"/>
    <mergeCell ref="C29:C30"/>
    <mergeCell ref="G29:G30"/>
    <mergeCell ref="H29:H30"/>
    <mergeCell ref="I29:I30"/>
    <mergeCell ref="J29:J30"/>
    <mergeCell ref="L29:L30"/>
    <mergeCell ref="C39:F39"/>
    <mergeCell ref="H39:I39"/>
    <mergeCell ref="J45:L45"/>
    <mergeCell ref="H31:I31"/>
    <mergeCell ref="I38:J38"/>
    <mergeCell ref="G38:H38"/>
    <mergeCell ref="G42:H42"/>
    <mergeCell ref="I42:J42"/>
    <mergeCell ref="B45:D45"/>
    <mergeCell ref="E45:I45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B2:M22"/>
  <sheetViews>
    <sheetView rightToLeft="1" zoomScale="75" zoomScaleNormal="75" workbookViewId="0" topLeftCell="A7">
      <selection activeCell="D23" sqref="D23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157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.75" customHeight="1" thickBot="1">
      <c r="B9" s="25"/>
      <c r="C9" s="37"/>
      <c r="D9" s="38"/>
      <c r="E9" s="37"/>
      <c r="F9" s="37"/>
      <c r="G9" s="37"/>
      <c r="H9" s="37"/>
      <c r="I9" s="92"/>
      <c r="J9" s="23"/>
      <c r="K9" s="23"/>
      <c r="L9" s="32"/>
    </row>
    <row r="10" spans="2:12" ht="39.75" customHeight="1" thickBot="1">
      <c r="B10" s="82"/>
      <c r="C10" s="719" t="s">
        <v>158</v>
      </c>
      <c r="D10" s="720"/>
      <c r="E10" s="720"/>
      <c r="F10" s="720"/>
      <c r="G10" s="163" t="s">
        <v>27</v>
      </c>
      <c r="H10" s="721" t="s">
        <v>159</v>
      </c>
      <c r="I10" s="722"/>
      <c r="J10" s="56"/>
      <c r="K10" s="23"/>
      <c r="L10" s="15"/>
    </row>
    <row r="11" spans="2:12" ht="24.75" customHeight="1" thickBot="1">
      <c r="B11" s="14">
        <v>1</v>
      </c>
      <c r="C11" s="47" t="s">
        <v>160</v>
      </c>
      <c r="D11" s="173" t="s">
        <v>159</v>
      </c>
      <c r="E11" s="45"/>
      <c r="F11" s="31"/>
      <c r="G11" s="54"/>
      <c r="H11" s="54"/>
      <c r="I11" s="48"/>
      <c r="J11" s="87" t="s">
        <v>58</v>
      </c>
      <c r="K11" s="52">
        <f>'متره ص(12)'!K19</f>
        <v>9.39</v>
      </c>
      <c r="L11" s="53"/>
    </row>
    <row r="12" spans="2:12" ht="24.75" customHeight="1" thickBot="1">
      <c r="B12" s="14">
        <v>2</v>
      </c>
      <c r="C12" s="102" t="s">
        <v>161</v>
      </c>
      <c r="D12" s="159" t="s">
        <v>159</v>
      </c>
      <c r="E12" s="3"/>
      <c r="F12" s="50"/>
      <c r="G12" s="55"/>
      <c r="H12" s="55"/>
      <c r="I12" s="177"/>
      <c r="J12" s="88" t="s">
        <v>58</v>
      </c>
      <c r="K12" s="52">
        <f>'متره ص(13)'!K38</f>
        <v>10.049000000000001</v>
      </c>
      <c r="L12" s="103"/>
    </row>
    <row r="13" spans="2:12" ht="24.75" customHeight="1" thickBot="1">
      <c r="B13" s="14"/>
      <c r="C13" s="443"/>
      <c r="D13" s="296" t="s">
        <v>45</v>
      </c>
      <c r="E13" s="67"/>
      <c r="F13" s="209" t="s">
        <v>27</v>
      </c>
      <c r="G13" s="738" t="s">
        <v>159</v>
      </c>
      <c r="H13" s="739"/>
      <c r="I13" s="734" t="s">
        <v>49</v>
      </c>
      <c r="J13" s="735"/>
      <c r="K13" s="69">
        <f>SUM(K11:K12)</f>
        <v>19.439</v>
      </c>
      <c r="L13" s="70"/>
    </row>
    <row r="14" spans="2:12" ht="39.75" customHeight="1" thickBot="1">
      <c r="B14" s="82"/>
      <c r="C14" s="732" t="s">
        <v>162</v>
      </c>
      <c r="D14" s="733"/>
      <c r="E14" s="733"/>
      <c r="F14" s="733"/>
      <c r="G14" s="163" t="s">
        <v>27</v>
      </c>
      <c r="H14" s="721" t="s">
        <v>163</v>
      </c>
      <c r="I14" s="722"/>
      <c r="J14" s="56"/>
      <c r="K14" s="23"/>
      <c r="L14" s="15"/>
    </row>
    <row r="15" spans="2:12" ht="24.75" customHeight="1" thickBot="1">
      <c r="B15" s="14">
        <v>1</v>
      </c>
      <c r="C15" s="47" t="s">
        <v>160</v>
      </c>
      <c r="D15" s="159" t="s">
        <v>154</v>
      </c>
      <c r="E15" s="216"/>
      <c r="F15" s="38"/>
      <c r="G15" s="444"/>
      <c r="H15" s="444"/>
      <c r="I15" s="177"/>
      <c r="J15" s="88" t="s">
        <v>58</v>
      </c>
      <c r="K15" s="72">
        <f>'متره ص(14)'!K42</f>
        <v>10.244</v>
      </c>
      <c r="L15" s="53"/>
    </row>
    <row r="16" spans="2:12" ht="24.75" customHeight="1" thickBot="1">
      <c r="B16" s="14"/>
      <c r="C16" s="443"/>
      <c r="D16" s="406" t="s">
        <v>45</v>
      </c>
      <c r="E16" s="202"/>
      <c r="F16" s="209" t="s">
        <v>27</v>
      </c>
      <c r="G16" s="660" t="s">
        <v>163</v>
      </c>
      <c r="H16" s="660"/>
      <c r="I16" s="661" t="s">
        <v>49</v>
      </c>
      <c r="J16" s="603"/>
      <c r="K16" s="396">
        <f>SUM(K15:K15)</f>
        <v>10.244</v>
      </c>
      <c r="L16" s="176"/>
    </row>
    <row r="17" spans="2:12" ht="39.75" customHeight="1" thickBot="1">
      <c r="B17" s="82"/>
      <c r="C17" s="732" t="s">
        <v>164</v>
      </c>
      <c r="D17" s="733"/>
      <c r="E17" s="733"/>
      <c r="F17" s="733"/>
      <c r="G17" s="163" t="s">
        <v>27</v>
      </c>
      <c r="H17" s="721" t="s">
        <v>165</v>
      </c>
      <c r="I17" s="722"/>
      <c r="J17" s="147"/>
      <c r="K17" s="23"/>
      <c r="L17" s="15"/>
    </row>
    <row r="18" spans="2:12" ht="24.75" customHeight="1" thickBot="1">
      <c r="B18" s="14">
        <v>1</v>
      </c>
      <c r="C18" s="47" t="s">
        <v>167</v>
      </c>
      <c r="D18" s="159" t="s">
        <v>165</v>
      </c>
      <c r="E18" s="216"/>
      <c r="F18" s="38"/>
      <c r="G18" s="444"/>
      <c r="H18" s="444"/>
      <c r="I18" s="177"/>
      <c r="J18" s="88" t="s">
        <v>58</v>
      </c>
      <c r="K18" s="72">
        <f>'متره ص(14)'!K38</f>
        <v>55.125</v>
      </c>
      <c r="L18" s="53"/>
    </row>
    <row r="19" spans="2:12" ht="24.75" customHeight="1" thickBot="1">
      <c r="B19" s="14"/>
      <c r="C19" s="178"/>
      <c r="D19" s="389" t="s">
        <v>45</v>
      </c>
      <c r="E19" s="76"/>
      <c r="F19" s="46" t="s">
        <v>27</v>
      </c>
      <c r="G19" s="602" t="s">
        <v>166</v>
      </c>
      <c r="H19" s="602"/>
      <c r="I19" s="603" t="s">
        <v>49</v>
      </c>
      <c r="J19" s="603"/>
      <c r="K19" s="396">
        <f>'متره ص(14)'!K38</f>
        <v>55.125</v>
      </c>
      <c r="L19" s="176"/>
    </row>
    <row r="20" spans="2:13" ht="24.75" customHeight="1" thickBot="1">
      <c r="B20" s="16"/>
      <c r="C20" s="47"/>
      <c r="D20" s="179"/>
      <c r="E20" s="736"/>
      <c r="F20" s="737"/>
      <c r="G20" s="439"/>
      <c r="H20" s="439"/>
      <c r="I20" s="48"/>
      <c r="J20" s="129"/>
      <c r="K20" s="130"/>
      <c r="L20" s="78"/>
      <c r="M20" s="1"/>
    </row>
    <row r="21" spans="2:12" ht="39" customHeight="1" thickBot="1">
      <c r="B21" s="596" t="s">
        <v>14</v>
      </c>
      <c r="C21" s="611"/>
      <c r="D21" s="611"/>
      <c r="E21" s="610" t="s">
        <v>15</v>
      </c>
      <c r="F21" s="611"/>
      <c r="G21" s="611"/>
      <c r="H21" s="611"/>
      <c r="I21" s="597"/>
      <c r="J21" s="610" t="s">
        <v>16</v>
      </c>
      <c r="K21" s="611"/>
      <c r="L21" s="608"/>
    </row>
    <row r="22" spans="2:12" ht="31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="128" customFormat="1" ht="18" customHeight="1"/>
    <row r="24" s="128" customFormat="1" ht="18" customHeight="1"/>
    <row r="25" s="128" customFormat="1" ht="18" customHeight="1"/>
    <row r="26" s="128" customFormat="1" ht="7.5" customHeight="1"/>
    <row r="27" s="128" customFormat="1" ht="31.5" customHeight="1"/>
    <row r="28" s="128" customFormat="1" ht="18.75" customHeight="1"/>
    <row r="29" s="128" customFormat="1" ht="18.75" customHeight="1"/>
    <row r="30" s="128" customFormat="1" ht="24.75" customHeight="1"/>
    <row r="31" s="128" customFormat="1" ht="24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39.75" customHeight="1"/>
    <row r="39" s="128" customFormat="1" ht="24.75" customHeight="1"/>
    <row r="40" s="128" customFormat="1" ht="24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39" customHeight="1"/>
    <row r="45" s="128" customFormat="1" ht="12.75"/>
    <row r="46" s="128" customFormat="1" ht="12.75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</sheetData>
  <mergeCells count="30">
    <mergeCell ref="B21:D21"/>
    <mergeCell ref="J21:L21"/>
    <mergeCell ref="G7:G8"/>
    <mergeCell ref="H7:H8"/>
    <mergeCell ref="J7:J8"/>
    <mergeCell ref="E21:I21"/>
    <mergeCell ref="C10:F10"/>
    <mergeCell ref="H10:I10"/>
    <mergeCell ref="E20:F20"/>
    <mergeCell ref="G13:H13"/>
    <mergeCell ref="B6:L6"/>
    <mergeCell ref="C7:C8"/>
    <mergeCell ref="I7:I8"/>
    <mergeCell ref="L7:L8"/>
    <mergeCell ref="B7:B8"/>
    <mergeCell ref="B5:M5"/>
    <mergeCell ref="E2:I2"/>
    <mergeCell ref="E3:I3"/>
    <mergeCell ref="E4:I4"/>
    <mergeCell ref="C2:D3"/>
    <mergeCell ref="C4:D4"/>
    <mergeCell ref="I13:J13"/>
    <mergeCell ref="C14:F14"/>
    <mergeCell ref="H14:I14"/>
    <mergeCell ref="G16:H16"/>
    <mergeCell ref="I16:J16"/>
    <mergeCell ref="C17:F17"/>
    <mergeCell ref="H17:I17"/>
    <mergeCell ref="G19:H19"/>
    <mergeCell ref="I19:J19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B2:M25"/>
  <sheetViews>
    <sheetView rightToLeft="1" zoomScale="75" zoomScaleNormal="75" workbookViewId="0" topLeftCell="A10">
      <selection activeCell="B22" sqref="B22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170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4.75" customHeight="1" thickBot="1">
      <c r="B9" s="25"/>
      <c r="C9" s="37"/>
      <c r="D9" s="38"/>
      <c r="E9" s="37"/>
      <c r="F9" s="37"/>
      <c r="G9" s="37"/>
      <c r="H9" s="37"/>
      <c r="I9" s="92"/>
      <c r="J9" s="92"/>
      <c r="K9" s="92"/>
      <c r="L9" s="32"/>
    </row>
    <row r="10" spans="2:12" ht="24.75" customHeight="1" thickBot="1">
      <c r="B10" s="189"/>
      <c r="C10" s="713" t="s">
        <v>171</v>
      </c>
      <c r="D10" s="714"/>
      <c r="E10" s="462"/>
      <c r="F10" s="462"/>
      <c r="G10" s="463"/>
      <c r="H10" s="464"/>
      <c r="I10" s="464"/>
      <c r="J10" s="18"/>
      <c r="K10" s="18"/>
      <c r="L10" s="86"/>
    </row>
    <row r="11" spans="2:12" ht="34.5" customHeight="1" thickBot="1">
      <c r="B11" s="82"/>
      <c r="C11" s="740" t="s">
        <v>172</v>
      </c>
      <c r="D11" s="741"/>
      <c r="E11" s="741"/>
      <c r="F11" s="741"/>
      <c r="G11" s="163" t="s">
        <v>27</v>
      </c>
      <c r="H11" s="721" t="s">
        <v>173</v>
      </c>
      <c r="I11" s="722"/>
      <c r="J11" s="190"/>
      <c r="K11" s="94"/>
      <c r="L11" s="176"/>
    </row>
    <row r="12" spans="2:12" ht="21.75" customHeight="1" thickBot="1">
      <c r="B12" s="189">
        <v>1</v>
      </c>
      <c r="C12" s="178" t="s">
        <v>174</v>
      </c>
      <c r="D12" s="173" t="s">
        <v>173</v>
      </c>
      <c r="E12" s="24"/>
      <c r="F12" s="24">
        <v>22</v>
      </c>
      <c r="G12" s="210">
        <v>10.7</v>
      </c>
      <c r="H12" s="210"/>
      <c r="I12" s="211">
        <v>15.8</v>
      </c>
      <c r="J12" s="18" t="s">
        <v>105</v>
      </c>
      <c r="K12" s="154">
        <f>ROUND(F12*G12*I12,2)</f>
        <v>3719.32</v>
      </c>
      <c r="L12" s="181"/>
    </row>
    <row r="13" spans="2:12" ht="21.75" customHeight="1" thickBot="1">
      <c r="B13" s="189">
        <v>2</v>
      </c>
      <c r="C13" s="178" t="s">
        <v>175</v>
      </c>
      <c r="D13" s="68" t="s">
        <v>173</v>
      </c>
      <c r="E13" s="158"/>
      <c r="F13" s="3">
        <v>4</v>
      </c>
      <c r="G13" s="131" t="s">
        <v>176</v>
      </c>
      <c r="H13" s="191"/>
      <c r="I13" s="192">
        <v>15.8</v>
      </c>
      <c r="J13" s="18" t="s">
        <v>105</v>
      </c>
      <c r="K13" s="154">
        <f>ROUND(F13*G13*I13,2)</f>
        <v>884.8</v>
      </c>
      <c r="L13" s="176"/>
    </row>
    <row r="14" spans="2:12" ht="21.75" customHeight="1" thickBot="1">
      <c r="B14" s="189">
        <v>3</v>
      </c>
      <c r="C14" s="178" t="s">
        <v>177</v>
      </c>
      <c r="D14" s="68" t="s">
        <v>173</v>
      </c>
      <c r="E14" s="186"/>
      <c r="F14" s="193">
        <v>4</v>
      </c>
      <c r="G14" s="180">
        <v>12</v>
      </c>
      <c r="H14" s="185"/>
      <c r="I14" s="192">
        <v>15.8</v>
      </c>
      <c r="J14" s="18" t="s">
        <v>105</v>
      </c>
      <c r="K14" s="154">
        <f>ROUND(F14*G14*I14,2)</f>
        <v>758.4</v>
      </c>
      <c r="L14" s="86"/>
    </row>
    <row r="15" spans="2:12" ht="21.75" customHeight="1" thickBot="1">
      <c r="B15" s="189">
        <v>4</v>
      </c>
      <c r="C15" s="178" t="s">
        <v>178</v>
      </c>
      <c r="D15" s="68" t="s">
        <v>173</v>
      </c>
      <c r="E15" s="183"/>
      <c r="F15" s="3">
        <v>30</v>
      </c>
      <c r="G15" s="105">
        <v>3.7</v>
      </c>
      <c r="H15" s="286">
        <f>0.01*0.2</f>
        <v>0.002</v>
      </c>
      <c r="I15" s="194">
        <v>7850</v>
      </c>
      <c r="J15" s="18" t="s">
        <v>105</v>
      </c>
      <c r="K15" s="94">
        <f>ROUND(F15*G15*H15*I15,2)</f>
        <v>1742.7</v>
      </c>
      <c r="L15" s="287" t="s">
        <v>179</v>
      </c>
    </row>
    <row r="16" spans="2:12" ht="21.75" customHeight="1" thickBot="1">
      <c r="B16" s="189">
        <v>5</v>
      </c>
      <c r="C16" s="178" t="s">
        <v>180</v>
      </c>
      <c r="D16" s="68" t="s">
        <v>173</v>
      </c>
      <c r="E16" s="158"/>
      <c r="F16" s="3">
        <v>326</v>
      </c>
      <c r="G16" s="188" t="s">
        <v>182</v>
      </c>
      <c r="H16" s="286">
        <f>0.01*0.2</f>
        <v>0.002</v>
      </c>
      <c r="I16" s="194">
        <v>7850</v>
      </c>
      <c r="J16" s="18" t="s">
        <v>105</v>
      </c>
      <c r="K16" s="94">
        <f>ROUND(F16*G16*H16*I16,2)</f>
        <v>511.82</v>
      </c>
      <c r="L16" s="287" t="s">
        <v>179</v>
      </c>
    </row>
    <row r="17" spans="2:12" ht="21.75" customHeight="1" thickBot="1">
      <c r="B17" s="189">
        <v>6</v>
      </c>
      <c r="C17" s="178" t="s">
        <v>181</v>
      </c>
      <c r="D17" s="68" t="s">
        <v>173</v>
      </c>
      <c r="E17" s="186"/>
      <c r="F17" s="193">
        <v>72</v>
      </c>
      <c r="G17" s="131" t="s">
        <v>183</v>
      </c>
      <c r="H17" s="286">
        <f>0.01*0.2</f>
        <v>0.002</v>
      </c>
      <c r="I17" s="194">
        <v>7850</v>
      </c>
      <c r="J17" s="18" t="s">
        <v>105</v>
      </c>
      <c r="K17" s="94">
        <f>ROUND(F17*G17*H17*I17,2)</f>
        <v>791.28</v>
      </c>
      <c r="L17" s="287" t="s">
        <v>179</v>
      </c>
    </row>
    <row r="18" spans="2:12" ht="21.75" customHeight="1" thickBot="1">
      <c r="B18" s="189">
        <v>7</v>
      </c>
      <c r="C18" s="178" t="s">
        <v>184</v>
      </c>
      <c r="D18" s="68" t="s">
        <v>173</v>
      </c>
      <c r="E18" s="186"/>
      <c r="F18" s="193">
        <v>15</v>
      </c>
      <c r="G18" s="131" t="s">
        <v>185</v>
      </c>
      <c r="H18" s="286">
        <f>0.03*0.5</f>
        <v>0.015</v>
      </c>
      <c r="I18" s="194">
        <v>7850</v>
      </c>
      <c r="J18" s="18" t="s">
        <v>105</v>
      </c>
      <c r="K18" s="94">
        <f>ROUND(F18*G18*H18*I18,2)</f>
        <v>883.13</v>
      </c>
      <c r="L18" s="288" t="s">
        <v>186</v>
      </c>
    </row>
    <row r="19" spans="2:12" ht="21.75" customHeight="1" thickBot="1">
      <c r="B19" s="14"/>
      <c r="C19" s="443"/>
      <c r="D19" s="296" t="s">
        <v>45</v>
      </c>
      <c r="E19" s="67"/>
      <c r="F19" s="209" t="s">
        <v>27</v>
      </c>
      <c r="G19" s="738" t="s">
        <v>187</v>
      </c>
      <c r="H19" s="739"/>
      <c r="I19" s="734" t="s">
        <v>49</v>
      </c>
      <c r="J19" s="735"/>
      <c r="K19" s="94">
        <f>SUM(K12:K18)</f>
        <v>9291.449999999999</v>
      </c>
      <c r="L19" s="70"/>
    </row>
    <row r="20" spans="2:12" ht="34.5" customHeight="1" thickBot="1">
      <c r="B20" s="82"/>
      <c r="C20" s="742" t="s">
        <v>172</v>
      </c>
      <c r="D20" s="743"/>
      <c r="E20" s="743"/>
      <c r="F20" s="743"/>
      <c r="G20" s="451" t="s">
        <v>27</v>
      </c>
      <c r="H20" s="744" t="s">
        <v>188</v>
      </c>
      <c r="I20" s="745"/>
      <c r="J20" s="190"/>
      <c r="K20" s="94"/>
      <c r="L20" s="53"/>
    </row>
    <row r="21" spans="2:12" ht="21.75" customHeight="1" thickBot="1">
      <c r="B21" s="14">
        <v>1</v>
      </c>
      <c r="C21" s="178" t="s">
        <v>189</v>
      </c>
      <c r="D21" s="173" t="s">
        <v>173</v>
      </c>
      <c r="E21" s="452">
        <v>3</v>
      </c>
      <c r="F21" s="453">
        <v>5</v>
      </c>
      <c r="G21" s="454" t="s">
        <v>191</v>
      </c>
      <c r="H21" s="455"/>
      <c r="I21" s="456">
        <v>15.8</v>
      </c>
      <c r="J21" s="18" t="s">
        <v>105</v>
      </c>
      <c r="K21" s="154">
        <f>ROUND(F21*G21*I21*E21,2)</f>
        <v>1279.8</v>
      </c>
      <c r="L21" s="53"/>
    </row>
    <row r="22" spans="2:12" ht="21.75" customHeight="1" thickBot="1">
      <c r="B22" s="14">
        <v>2</v>
      </c>
      <c r="C22" s="178" t="s">
        <v>190</v>
      </c>
      <c r="D22" s="202" t="s">
        <v>173</v>
      </c>
      <c r="E22" s="458">
        <v>1</v>
      </c>
      <c r="F22" s="459">
        <v>5</v>
      </c>
      <c r="G22" s="123" t="s">
        <v>191</v>
      </c>
      <c r="H22" s="460"/>
      <c r="I22" s="461">
        <v>15.8</v>
      </c>
      <c r="J22" s="19" t="s">
        <v>105</v>
      </c>
      <c r="K22" s="154">
        <f>ROUND(F22*G22*I22*E22,2)</f>
        <v>426.6</v>
      </c>
      <c r="L22" s="53"/>
    </row>
    <row r="23" spans="2:13" ht="21.75" customHeight="1" thickBot="1">
      <c r="B23" s="14"/>
      <c r="C23" s="178"/>
      <c r="D23" s="389" t="s">
        <v>45</v>
      </c>
      <c r="E23" s="76"/>
      <c r="F23" s="46" t="s">
        <v>27</v>
      </c>
      <c r="G23" s="602" t="s">
        <v>188</v>
      </c>
      <c r="H23" s="602"/>
      <c r="I23" s="603" t="s">
        <v>49</v>
      </c>
      <c r="J23" s="746"/>
      <c r="K23" s="457">
        <f>SUM(K21:K22)</f>
        <v>1706.4</v>
      </c>
      <c r="L23" s="184"/>
      <c r="M23" s="1"/>
    </row>
    <row r="24" spans="2:12" ht="39" customHeight="1" thickBot="1">
      <c r="B24" s="596" t="s">
        <v>14</v>
      </c>
      <c r="C24" s="611"/>
      <c r="D24" s="609"/>
      <c r="E24" s="631" t="s">
        <v>15</v>
      </c>
      <c r="F24" s="631"/>
      <c r="G24" s="631"/>
      <c r="H24" s="631"/>
      <c r="I24" s="609"/>
      <c r="J24" s="633" t="s">
        <v>16</v>
      </c>
      <c r="K24" s="611"/>
      <c r="L24" s="608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="128" customFormat="1" ht="18" customHeight="1"/>
    <row r="27" s="128" customFormat="1" ht="18" customHeight="1"/>
    <row r="28" s="128" customFormat="1" ht="18" customHeight="1"/>
    <row r="29" s="128" customFormat="1" ht="7.5" customHeight="1"/>
    <row r="30" s="128" customFormat="1" ht="31.5" customHeight="1"/>
    <row r="31" s="128" customFormat="1" ht="18.75" customHeight="1"/>
    <row r="32" s="128" customFormat="1" ht="18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39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39" customHeight="1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</sheetData>
  <mergeCells count="26">
    <mergeCell ref="I19:J19"/>
    <mergeCell ref="C20:F20"/>
    <mergeCell ref="H20:I20"/>
    <mergeCell ref="G23:H23"/>
    <mergeCell ref="I23:J23"/>
    <mergeCell ref="B5:M5"/>
    <mergeCell ref="E2:I2"/>
    <mergeCell ref="E3:I3"/>
    <mergeCell ref="E4:I4"/>
    <mergeCell ref="C2:D3"/>
    <mergeCell ref="C4:D4"/>
    <mergeCell ref="B6:L6"/>
    <mergeCell ref="C7:C8"/>
    <mergeCell ref="I7:I8"/>
    <mergeCell ref="L7:L8"/>
    <mergeCell ref="B7:B8"/>
    <mergeCell ref="B24:D24"/>
    <mergeCell ref="J24:L24"/>
    <mergeCell ref="G7:G8"/>
    <mergeCell ref="H7:H8"/>
    <mergeCell ref="J7:J8"/>
    <mergeCell ref="E24:I24"/>
    <mergeCell ref="C10:D10"/>
    <mergeCell ref="C11:F11"/>
    <mergeCell ref="H11:I11"/>
    <mergeCell ref="G19:H19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B2:M24"/>
  <sheetViews>
    <sheetView rightToLeft="1" zoomScale="75" zoomScaleNormal="75" workbookViewId="0" topLeftCell="A7">
      <selection activeCell="E14" sqref="C14:K16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170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4.75" customHeight="1" thickBot="1">
      <c r="B9" s="25"/>
      <c r="C9" s="209"/>
      <c r="D9" s="208"/>
      <c r="E9" s="209"/>
      <c r="F9" s="209"/>
      <c r="G9" s="37"/>
      <c r="H9" s="37"/>
      <c r="I9" s="92"/>
      <c r="J9" s="92"/>
      <c r="K9" s="92"/>
      <c r="L9" s="32"/>
    </row>
    <row r="10" spans="2:12" ht="39.75" customHeight="1" thickBot="1">
      <c r="B10" s="82"/>
      <c r="C10" s="748" t="s">
        <v>192</v>
      </c>
      <c r="D10" s="749"/>
      <c r="E10" s="749"/>
      <c r="F10" s="749"/>
      <c r="G10" s="163" t="s">
        <v>27</v>
      </c>
      <c r="H10" s="721" t="s">
        <v>193</v>
      </c>
      <c r="I10" s="722"/>
      <c r="J10" s="56"/>
      <c r="K10" s="18"/>
      <c r="L10" s="86"/>
    </row>
    <row r="11" spans="2:12" ht="22.5" customHeight="1">
      <c r="B11" s="189">
        <v>1</v>
      </c>
      <c r="C11" s="178" t="s">
        <v>194</v>
      </c>
      <c r="D11" s="159" t="s">
        <v>193</v>
      </c>
      <c r="E11" s="24">
        <v>3</v>
      </c>
      <c r="F11" s="24">
        <v>5</v>
      </c>
      <c r="G11" s="210">
        <v>4.7</v>
      </c>
      <c r="H11" s="210"/>
      <c r="I11" s="211">
        <v>15.8</v>
      </c>
      <c r="J11" s="18" t="s">
        <v>105</v>
      </c>
      <c r="K11" s="94">
        <f>ROUND(F11*G11*I11*E11,2)</f>
        <v>1113.9</v>
      </c>
      <c r="L11" s="176"/>
    </row>
    <row r="12" spans="2:12" ht="22.5" customHeight="1">
      <c r="B12" s="189">
        <v>2</v>
      </c>
      <c r="C12" s="178" t="s">
        <v>196</v>
      </c>
      <c r="D12" s="161" t="s">
        <v>193</v>
      </c>
      <c r="E12" s="24">
        <v>3</v>
      </c>
      <c r="F12" s="3">
        <v>10</v>
      </c>
      <c r="G12" s="188" t="s">
        <v>183</v>
      </c>
      <c r="H12" s="289">
        <f>0.008*0.2</f>
        <v>0.0016</v>
      </c>
      <c r="I12" s="194">
        <v>7850</v>
      </c>
      <c r="J12" s="18" t="s">
        <v>105</v>
      </c>
      <c r="K12" s="94">
        <f>ROUND(F12*G12*H12*I12*E12,2)</f>
        <v>263.76</v>
      </c>
      <c r="L12" s="287" t="s">
        <v>197</v>
      </c>
    </row>
    <row r="13" spans="2:12" ht="22.5" customHeight="1" thickBot="1">
      <c r="B13" s="189">
        <v>3</v>
      </c>
      <c r="C13" s="182" t="s">
        <v>198</v>
      </c>
      <c r="D13" s="161" t="s">
        <v>193</v>
      </c>
      <c r="E13" s="161" t="s">
        <v>195</v>
      </c>
      <c r="F13" s="5">
        <v>20</v>
      </c>
      <c r="G13" s="123" t="s">
        <v>199</v>
      </c>
      <c r="H13" s="204"/>
      <c r="I13" s="203">
        <v>21.6</v>
      </c>
      <c r="J13" s="19" t="s">
        <v>105</v>
      </c>
      <c r="K13" s="121">
        <f>ROUND(F13*G13*I13*E13,2)</f>
        <v>155.52</v>
      </c>
      <c r="L13" s="176"/>
    </row>
    <row r="14" spans="2:12" ht="22.5" customHeight="1" thickBot="1">
      <c r="B14" s="189"/>
      <c r="C14" s="546"/>
      <c r="D14" s="547" t="s">
        <v>45</v>
      </c>
      <c r="E14" s="548"/>
      <c r="F14" s="549" t="s">
        <v>27</v>
      </c>
      <c r="G14" s="747" t="s">
        <v>193</v>
      </c>
      <c r="H14" s="747"/>
      <c r="I14" s="750" t="s">
        <v>49</v>
      </c>
      <c r="J14" s="750"/>
      <c r="K14" s="550">
        <f>SUM(K7:K13)</f>
        <v>1533.18</v>
      </c>
      <c r="L14" s="86"/>
    </row>
    <row r="15" spans="2:12" ht="22.5" customHeight="1" thickBot="1">
      <c r="B15" s="189"/>
      <c r="C15" s="551"/>
      <c r="D15" s="552"/>
      <c r="E15" s="553"/>
      <c r="F15" s="554"/>
      <c r="G15" s="555"/>
      <c r="H15" s="556"/>
      <c r="I15" s="557"/>
      <c r="J15" s="558"/>
      <c r="K15" s="559"/>
      <c r="L15" s="196"/>
    </row>
    <row r="16" spans="2:12" ht="39.75" customHeight="1" thickBot="1">
      <c r="B16" s="82"/>
      <c r="C16" s="751" t="s">
        <v>200</v>
      </c>
      <c r="D16" s="752"/>
      <c r="E16" s="752"/>
      <c r="F16" s="752"/>
      <c r="G16" s="451" t="s">
        <v>27</v>
      </c>
      <c r="H16" s="744" t="s">
        <v>201</v>
      </c>
      <c r="I16" s="745"/>
      <c r="J16" s="560"/>
      <c r="K16" s="561"/>
      <c r="L16" s="86"/>
    </row>
    <row r="17" spans="2:12" ht="22.5" customHeight="1">
      <c r="B17" s="189">
        <v>1</v>
      </c>
      <c r="C17" s="178" t="s">
        <v>204</v>
      </c>
      <c r="D17" s="159" t="s">
        <v>201</v>
      </c>
      <c r="E17" s="24">
        <v>3</v>
      </c>
      <c r="F17" s="24">
        <v>6</v>
      </c>
      <c r="G17" s="210">
        <v>2.3</v>
      </c>
      <c r="H17" s="210"/>
      <c r="I17" s="211">
        <v>15.8</v>
      </c>
      <c r="J17" s="18" t="s">
        <v>105</v>
      </c>
      <c r="K17" s="94">
        <f>ROUND(F17*G17*I17*E17,2)</f>
        <v>654.12</v>
      </c>
      <c r="L17" s="176"/>
    </row>
    <row r="18" spans="2:12" ht="22.5" customHeight="1">
      <c r="B18" s="189">
        <v>2</v>
      </c>
      <c r="C18" s="178" t="s">
        <v>202</v>
      </c>
      <c r="D18" s="161" t="s">
        <v>201</v>
      </c>
      <c r="E18" s="24">
        <v>3</v>
      </c>
      <c r="F18" s="3">
        <v>4</v>
      </c>
      <c r="G18" s="131" t="s">
        <v>205</v>
      </c>
      <c r="H18" s="206"/>
      <c r="I18" s="192">
        <v>15.8</v>
      </c>
      <c r="J18" s="18" t="s">
        <v>105</v>
      </c>
      <c r="K18" s="94">
        <f>ROUND(F18*G18*I18*E18,2)</f>
        <v>663.6</v>
      </c>
      <c r="L18" s="196"/>
    </row>
    <row r="19" spans="2:12" ht="22.5" customHeight="1">
      <c r="B19" s="189">
        <v>3</v>
      </c>
      <c r="C19" s="178" t="s">
        <v>203</v>
      </c>
      <c r="D19" s="161" t="s">
        <v>201</v>
      </c>
      <c r="E19" s="161" t="s">
        <v>195</v>
      </c>
      <c r="F19" s="5">
        <v>4</v>
      </c>
      <c r="G19" s="123" t="s">
        <v>206</v>
      </c>
      <c r="H19" s="204"/>
      <c r="I19" s="192">
        <v>15.8</v>
      </c>
      <c r="J19" s="19" t="s">
        <v>105</v>
      </c>
      <c r="K19" s="94">
        <f>ROUND(F19*G19*I19*E19,2)</f>
        <v>587.76</v>
      </c>
      <c r="L19" s="176"/>
    </row>
    <row r="20" spans="2:12" ht="22.5" customHeight="1">
      <c r="B20" s="189">
        <v>4</v>
      </c>
      <c r="C20" s="178" t="s">
        <v>207</v>
      </c>
      <c r="D20" s="161" t="s">
        <v>201</v>
      </c>
      <c r="E20" s="161" t="s">
        <v>195</v>
      </c>
      <c r="F20" s="5">
        <v>4</v>
      </c>
      <c r="G20" s="123" t="s">
        <v>208</v>
      </c>
      <c r="H20" s="204"/>
      <c r="I20" s="192">
        <v>15.8</v>
      </c>
      <c r="J20" s="19" t="s">
        <v>105</v>
      </c>
      <c r="K20" s="94">
        <f>ROUND(F20*G20*I20*E20,2)</f>
        <v>492.96</v>
      </c>
      <c r="L20" s="86"/>
    </row>
    <row r="21" spans="2:12" ht="22.5" customHeight="1" thickBot="1">
      <c r="B21" s="14">
        <v>5</v>
      </c>
      <c r="C21" s="178" t="s">
        <v>209</v>
      </c>
      <c r="D21" s="161" t="s">
        <v>201</v>
      </c>
      <c r="E21" s="161" t="s">
        <v>195</v>
      </c>
      <c r="F21" s="5">
        <v>4</v>
      </c>
      <c r="G21" s="123" t="s">
        <v>210</v>
      </c>
      <c r="H21" s="204"/>
      <c r="I21" s="203">
        <v>15.8</v>
      </c>
      <c r="J21" s="19" t="s">
        <v>105</v>
      </c>
      <c r="K21" s="121">
        <f>ROUND(F21*G21*I21*E21,2)</f>
        <v>891.12</v>
      </c>
      <c r="L21" s="53"/>
    </row>
    <row r="22" spans="2:13" ht="22.5" customHeight="1" thickBot="1">
      <c r="B22" s="16"/>
      <c r="C22" s="205"/>
      <c r="D22" s="389" t="s">
        <v>45</v>
      </c>
      <c r="E22" s="76"/>
      <c r="F22" s="46"/>
      <c r="G22" s="466"/>
      <c r="H22" s="466"/>
      <c r="I22" s="467"/>
      <c r="J22" s="428" t="s">
        <v>105</v>
      </c>
      <c r="K22" s="411">
        <f>SUM(K17:K21)</f>
        <v>3289.56</v>
      </c>
      <c r="L22" s="465"/>
      <c r="M22" s="1"/>
    </row>
    <row r="23" spans="2:12" ht="39" customHeight="1" thickBot="1">
      <c r="B23" s="596" t="s">
        <v>14</v>
      </c>
      <c r="C23" s="611"/>
      <c r="D23" s="609"/>
      <c r="E23" s="631" t="s">
        <v>15</v>
      </c>
      <c r="F23" s="631"/>
      <c r="G23" s="631"/>
      <c r="H23" s="631"/>
      <c r="I23" s="609"/>
      <c r="J23" s="633" t="s">
        <v>16</v>
      </c>
      <c r="K23" s="631"/>
      <c r="L23" s="608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="128" customFormat="1" ht="18" customHeight="1"/>
    <row r="26" s="128" customFormat="1" ht="18" customHeight="1"/>
    <row r="27" s="128" customFormat="1" ht="18" customHeight="1"/>
    <row r="28" s="128" customFormat="1" ht="7.5" customHeight="1"/>
    <row r="29" s="128" customFormat="1" ht="31.5" customHeight="1"/>
    <row r="30" s="128" customFormat="1" ht="18.75" customHeight="1"/>
    <row r="31" s="128" customFormat="1" ht="18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39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39" customHeight="1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</sheetData>
  <mergeCells count="23">
    <mergeCell ref="B23:D23"/>
    <mergeCell ref="J23:L23"/>
    <mergeCell ref="G7:G8"/>
    <mergeCell ref="H7:H8"/>
    <mergeCell ref="J7:J8"/>
    <mergeCell ref="E23:I23"/>
    <mergeCell ref="G14:H14"/>
    <mergeCell ref="C10:F10"/>
    <mergeCell ref="I14:J14"/>
    <mergeCell ref="C16:F16"/>
    <mergeCell ref="H16:I16"/>
    <mergeCell ref="B6:L6"/>
    <mergeCell ref="C7:C8"/>
    <mergeCell ref="L7:L8"/>
    <mergeCell ref="B7:B8"/>
    <mergeCell ref="I7:I8"/>
    <mergeCell ref="H10:I10"/>
    <mergeCell ref="B5:M5"/>
    <mergeCell ref="E2:I2"/>
    <mergeCell ref="E3:I3"/>
    <mergeCell ref="E4:I4"/>
    <mergeCell ref="C2:D3"/>
    <mergeCell ref="C4:D4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B2:M24"/>
  <sheetViews>
    <sheetView rightToLeft="1" zoomScale="75" zoomScaleNormal="75" workbookViewId="0" topLeftCell="A10">
      <selection activeCell="D19" sqref="D19:K19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170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4.75" customHeight="1">
      <c r="B9" s="25"/>
      <c r="C9" s="151" t="s">
        <v>128</v>
      </c>
      <c r="D9" s="208"/>
      <c r="E9" s="209"/>
      <c r="F9" s="209"/>
      <c r="G9" s="37"/>
      <c r="H9" s="37"/>
      <c r="I9" s="92"/>
      <c r="J9" s="19" t="s">
        <v>105</v>
      </c>
      <c r="K9" s="92">
        <f>'متره ص(17)'!K22</f>
        <v>3289.56</v>
      </c>
      <c r="L9" s="32"/>
    </row>
    <row r="10" spans="2:12" ht="24.75" customHeight="1">
      <c r="B10" s="189">
        <v>6</v>
      </c>
      <c r="C10" s="178" t="s">
        <v>211</v>
      </c>
      <c r="D10" s="161" t="s">
        <v>201</v>
      </c>
      <c r="E10" s="161" t="s">
        <v>195</v>
      </c>
      <c r="F10" s="5">
        <v>8</v>
      </c>
      <c r="G10" s="123" t="s">
        <v>210</v>
      </c>
      <c r="H10" s="204"/>
      <c r="I10" s="192">
        <v>18.8</v>
      </c>
      <c r="J10" s="19" t="s">
        <v>105</v>
      </c>
      <c r="K10" s="94">
        <f aca="true" t="shared" si="0" ref="K10:K15">ROUND(F10*G10*I10*E10,2)</f>
        <v>2120.64</v>
      </c>
      <c r="L10" s="86"/>
    </row>
    <row r="11" spans="2:12" ht="24.75" customHeight="1">
      <c r="B11" s="189">
        <v>7</v>
      </c>
      <c r="C11" s="178" t="s">
        <v>213</v>
      </c>
      <c r="D11" s="161" t="s">
        <v>201</v>
      </c>
      <c r="E11" s="161" t="s">
        <v>195</v>
      </c>
      <c r="F11" s="5">
        <v>4</v>
      </c>
      <c r="G11" s="123" t="s">
        <v>214</v>
      </c>
      <c r="H11" s="204"/>
      <c r="I11" s="192">
        <v>18.8</v>
      </c>
      <c r="J11" s="19" t="s">
        <v>105</v>
      </c>
      <c r="K11" s="94">
        <f t="shared" si="0"/>
        <v>518.88</v>
      </c>
      <c r="L11" s="176"/>
    </row>
    <row r="12" spans="2:12" ht="24.75" customHeight="1">
      <c r="B12" s="189">
        <v>8</v>
      </c>
      <c r="C12" s="178" t="s">
        <v>212</v>
      </c>
      <c r="D12" s="161" t="s">
        <v>201</v>
      </c>
      <c r="E12" s="161" t="s">
        <v>195</v>
      </c>
      <c r="F12" s="5">
        <v>8</v>
      </c>
      <c r="G12" s="123" t="s">
        <v>214</v>
      </c>
      <c r="H12" s="204"/>
      <c r="I12" s="192">
        <v>18.8</v>
      </c>
      <c r="J12" s="19" t="s">
        <v>105</v>
      </c>
      <c r="K12" s="94">
        <f t="shared" si="0"/>
        <v>1037.76</v>
      </c>
      <c r="L12" s="196"/>
    </row>
    <row r="13" spans="2:12" ht="24.75" customHeight="1">
      <c r="B13" s="189">
        <v>9</v>
      </c>
      <c r="C13" s="178" t="s">
        <v>215</v>
      </c>
      <c r="D13" s="161" t="s">
        <v>201</v>
      </c>
      <c r="E13" s="161" t="s">
        <v>195</v>
      </c>
      <c r="F13" s="5">
        <v>2</v>
      </c>
      <c r="G13" s="123" t="s">
        <v>205</v>
      </c>
      <c r="H13" s="204"/>
      <c r="I13" s="192">
        <v>18.8</v>
      </c>
      <c r="J13" s="19" t="s">
        <v>105</v>
      </c>
      <c r="K13" s="94">
        <f t="shared" si="0"/>
        <v>394.8</v>
      </c>
      <c r="L13" s="176"/>
    </row>
    <row r="14" spans="2:12" ht="24.75" customHeight="1">
      <c r="B14" s="189">
        <v>10</v>
      </c>
      <c r="C14" s="178" t="s">
        <v>216</v>
      </c>
      <c r="D14" s="161" t="s">
        <v>201</v>
      </c>
      <c r="E14" s="161" t="s">
        <v>195</v>
      </c>
      <c r="F14" s="5">
        <v>2</v>
      </c>
      <c r="G14" s="123" t="s">
        <v>206</v>
      </c>
      <c r="H14" s="204"/>
      <c r="I14" s="192">
        <v>18.8</v>
      </c>
      <c r="J14" s="19" t="s">
        <v>105</v>
      </c>
      <c r="K14" s="94">
        <f t="shared" si="0"/>
        <v>349.68</v>
      </c>
      <c r="L14" s="86"/>
    </row>
    <row r="15" spans="2:12" ht="24.75" customHeight="1">
      <c r="B15" s="189">
        <v>11</v>
      </c>
      <c r="C15" s="178" t="s">
        <v>217</v>
      </c>
      <c r="D15" s="161" t="s">
        <v>201</v>
      </c>
      <c r="E15" s="161" t="s">
        <v>195</v>
      </c>
      <c r="F15" s="5">
        <v>4</v>
      </c>
      <c r="G15" s="123" t="s">
        <v>208</v>
      </c>
      <c r="H15" s="204"/>
      <c r="I15" s="203">
        <v>18.8</v>
      </c>
      <c r="J15" s="19" t="s">
        <v>105</v>
      </c>
      <c r="K15" s="94">
        <f t="shared" si="0"/>
        <v>586.56</v>
      </c>
      <c r="L15" s="196"/>
    </row>
    <row r="16" spans="2:12" ht="24.75" customHeight="1">
      <c r="B16" s="189">
        <v>12</v>
      </c>
      <c r="C16" s="178" t="s">
        <v>218</v>
      </c>
      <c r="D16" s="161" t="s">
        <v>201</v>
      </c>
      <c r="E16" s="24">
        <v>3</v>
      </c>
      <c r="F16" s="3">
        <v>40</v>
      </c>
      <c r="G16" s="188" t="s">
        <v>183</v>
      </c>
      <c r="H16" s="289">
        <f>0.008*0.24</f>
        <v>0.00192</v>
      </c>
      <c r="I16" s="194">
        <v>7850</v>
      </c>
      <c r="J16" s="18" t="s">
        <v>105</v>
      </c>
      <c r="K16" s="94">
        <f>ROUND(F16*G16*H16*I16*E16,2)</f>
        <v>1266.05</v>
      </c>
      <c r="L16" s="287" t="s">
        <v>219</v>
      </c>
    </row>
    <row r="17" spans="2:12" ht="24.75" customHeight="1">
      <c r="B17" s="189">
        <v>13</v>
      </c>
      <c r="C17" s="182" t="s">
        <v>221</v>
      </c>
      <c r="D17" s="158" t="s">
        <v>193</v>
      </c>
      <c r="E17" s="158" t="s">
        <v>195</v>
      </c>
      <c r="F17" s="3">
        <v>16</v>
      </c>
      <c r="G17" s="131" t="s">
        <v>220</v>
      </c>
      <c r="H17" s="183"/>
      <c r="I17" s="192">
        <v>35.9</v>
      </c>
      <c r="J17" s="18" t="s">
        <v>105</v>
      </c>
      <c r="K17" s="94">
        <f>ROUND(F17*G17*I17*E17,2)</f>
        <v>292.94</v>
      </c>
      <c r="L17" s="176"/>
    </row>
    <row r="18" spans="2:12" ht="24.75" customHeight="1" thickBot="1">
      <c r="B18" s="189">
        <v>14</v>
      </c>
      <c r="C18" s="182" t="s">
        <v>198</v>
      </c>
      <c r="D18" s="159" t="s">
        <v>193</v>
      </c>
      <c r="E18" s="161" t="s">
        <v>195</v>
      </c>
      <c r="F18" s="5">
        <v>28</v>
      </c>
      <c r="G18" s="123" t="s">
        <v>199</v>
      </c>
      <c r="H18" s="204"/>
      <c r="I18" s="203">
        <v>21.6</v>
      </c>
      <c r="J18" s="19" t="s">
        <v>105</v>
      </c>
      <c r="K18" s="121">
        <f>ROUND(F18*G18*I18*E18,2)</f>
        <v>217.73</v>
      </c>
      <c r="L18" s="196"/>
    </row>
    <row r="19" spans="2:12" ht="24.75" customHeight="1" thickBot="1">
      <c r="B19" s="189"/>
      <c r="C19" s="178"/>
      <c r="D19" s="389" t="s">
        <v>45</v>
      </c>
      <c r="E19" s="76"/>
      <c r="F19" s="46" t="s">
        <v>27</v>
      </c>
      <c r="G19" s="602" t="s">
        <v>193</v>
      </c>
      <c r="H19" s="602"/>
      <c r="I19" s="603" t="s">
        <v>105</v>
      </c>
      <c r="J19" s="603"/>
      <c r="K19" s="411">
        <f>SUM(K9:K18)</f>
        <v>10074.6</v>
      </c>
      <c r="L19" s="176"/>
    </row>
    <row r="20" spans="2:12" ht="24.75" customHeight="1">
      <c r="B20" s="189"/>
      <c r="C20" s="178"/>
      <c r="D20" s="159"/>
      <c r="E20" s="159"/>
      <c r="F20" s="37"/>
      <c r="G20" s="420"/>
      <c r="H20" s="216"/>
      <c r="I20" s="211"/>
      <c r="J20" s="23"/>
      <c r="K20" s="52"/>
      <c r="L20" s="86"/>
    </row>
    <row r="21" spans="2:12" ht="24.75" customHeight="1">
      <c r="B21" s="14"/>
      <c r="C21" s="178"/>
      <c r="D21" s="161"/>
      <c r="E21" s="161"/>
      <c r="F21" s="5"/>
      <c r="G21" s="123"/>
      <c r="H21" s="204"/>
      <c r="I21" s="192"/>
      <c r="J21" s="19"/>
      <c r="K21" s="94"/>
      <c r="L21" s="53"/>
    </row>
    <row r="22" spans="2:13" ht="24.75" customHeight="1" thickBot="1">
      <c r="B22" s="16"/>
      <c r="C22" s="205"/>
      <c r="D22" s="161"/>
      <c r="E22" s="195"/>
      <c r="F22" s="22"/>
      <c r="G22" s="200"/>
      <c r="H22" s="197"/>
      <c r="I22" s="198"/>
      <c r="J22" s="199"/>
      <c r="K22" s="61"/>
      <c r="L22" s="184"/>
      <c r="M22" s="1"/>
    </row>
    <row r="23" spans="2:12" ht="39" customHeight="1" thickBot="1">
      <c r="B23" s="596" t="s">
        <v>14</v>
      </c>
      <c r="C23" s="611"/>
      <c r="D23" s="597"/>
      <c r="E23" s="611" t="s">
        <v>15</v>
      </c>
      <c r="F23" s="611"/>
      <c r="G23" s="611"/>
      <c r="H23" s="611"/>
      <c r="I23" s="597"/>
      <c r="J23" s="610" t="s">
        <v>16</v>
      </c>
      <c r="K23" s="611"/>
      <c r="L23" s="608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="128" customFormat="1" ht="18" customHeight="1"/>
    <row r="26" s="128" customFormat="1" ht="18" customHeight="1"/>
    <row r="27" s="128" customFormat="1" ht="18" customHeight="1"/>
    <row r="28" s="128" customFormat="1" ht="7.5" customHeight="1"/>
    <row r="29" s="128" customFormat="1" ht="31.5" customHeight="1"/>
    <row r="30" s="128" customFormat="1" ht="18.75" customHeight="1"/>
    <row r="31" s="128" customFormat="1" ht="18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39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39" customHeight="1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</sheetData>
  <mergeCells count="19">
    <mergeCell ref="B6:L6"/>
    <mergeCell ref="C7:C8"/>
    <mergeCell ref="G19:H19"/>
    <mergeCell ref="I19:J19"/>
    <mergeCell ref="L7:L8"/>
    <mergeCell ref="B7:B8"/>
    <mergeCell ref="B5:M5"/>
    <mergeCell ref="E2:I2"/>
    <mergeCell ref="E3:I3"/>
    <mergeCell ref="E4:I4"/>
    <mergeCell ref="C2:D3"/>
    <mergeCell ref="C4:D4"/>
    <mergeCell ref="B23:D23"/>
    <mergeCell ref="J23:L23"/>
    <mergeCell ref="G7:G8"/>
    <mergeCell ref="H7:H8"/>
    <mergeCell ref="J7:J8"/>
    <mergeCell ref="E23:I23"/>
    <mergeCell ref="I7:I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B2:M23"/>
  <sheetViews>
    <sheetView rightToLeft="1" zoomScale="75" zoomScaleNormal="75" workbookViewId="0" topLeftCell="A4">
      <selection activeCell="F14" sqref="C14:K16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170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4.75" customHeight="1" thickBot="1">
      <c r="B9" s="25"/>
      <c r="C9" s="209"/>
      <c r="D9" s="208"/>
      <c r="E9" s="209"/>
      <c r="F9" s="209"/>
      <c r="G9" s="37"/>
      <c r="H9" s="37"/>
      <c r="I9" s="92"/>
      <c r="J9" s="92"/>
      <c r="K9" s="92"/>
      <c r="L9" s="32"/>
    </row>
    <row r="10" spans="2:12" ht="39.75" customHeight="1" thickBot="1">
      <c r="B10" s="82"/>
      <c r="C10" s="748" t="s">
        <v>222</v>
      </c>
      <c r="D10" s="749"/>
      <c r="E10" s="749"/>
      <c r="F10" s="749"/>
      <c r="G10" s="163" t="s">
        <v>27</v>
      </c>
      <c r="H10" s="721" t="s">
        <v>223</v>
      </c>
      <c r="I10" s="722"/>
      <c r="J10" s="56"/>
      <c r="K10" s="18"/>
      <c r="L10" s="86"/>
    </row>
    <row r="11" spans="2:12" ht="22.5" customHeight="1" thickBot="1">
      <c r="B11" s="189">
        <v>1</v>
      </c>
      <c r="C11" s="178" t="s">
        <v>224</v>
      </c>
      <c r="D11" s="159" t="s">
        <v>223</v>
      </c>
      <c r="E11" s="24">
        <v>3</v>
      </c>
      <c r="F11" s="24">
        <v>4</v>
      </c>
      <c r="G11" s="210">
        <v>3.8</v>
      </c>
      <c r="H11" s="210"/>
      <c r="I11" s="211">
        <v>16</v>
      </c>
      <c r="J11" s="18" t="s">
        <v>105</v>
      </c>
      <c r="K11" s="94">
        <f>ROUND(F11*G11*I11*E11,2)</f>
        <v>729.6</v>
      </c>
      <c r="L11" s="176"/>
    </row>
    <row r="12" spans="2:12" ht="22.5" customHeight="1" thickBot="1">
      <c r="B12" s="189">
        <v>2</v>
      </c>
      <c r="C12" s="178" t="s">
        <v>225</v>
      </c>
      <c r="D12" s="202" t="s">
        <v>223</v>
      </c>
      <c r="E12" s="24">
        <v>3</v>
      </c>
      <c r="F12" s="24">
        <v>4</v>
      </c>
      <c r="G12" s="105">
        <v>4.3</v>
      </c>
      <c r="H12" s="105"/>
      <c r="I12" s="192">
        <v>16</v>
      </c>
      <c r="J12" s="18" t="s">
        <v>105</v>
      </c>
      <c r="K12" s="94">
        <f>ROUND(F12*G12*I12*E12,2)</f>
        <v>825.6</v>
      </c>
      <c r="L12" s="196"/>
    </row>
    <row r="13" spans="2:12" ht="22.5" customHeight="1" thickBot="1">
      <c r="B13" s="189">
        <v>3</v>
      </c>
      <c r="C13" s="178" t="s">
        <v>226</v>
      </c>
      <c r="D13" s="202" t="s">
        <v>223</v>
      </c>
      <c r="E13" s="37">
        <v>3</v>
      </c>
      <c r="F13" s="5">
        <v>20</v>
      </c>
      <c r="G13" s="161" t="s">
        <v>227</v>
      </c>
      <c r="H13" s="469">
        <f>0.01*0.4</f>
        <v>0.004</v>
      </c>
      <c r="I13" s="213">
        <v>7850</v>
      </c>
      <c r="J13" s="19" t="s">
        <v>105</v>
      </c>
      <c r="K13" s="121">
        <f>ROUND(F13*G13*H13*I13*E13,2)</f>
        <v>942</v>
      </c>
      <c r="L13" s="287" t="s">
        <v>228</v>
      </c>
    </row>
    <row r="14" spans="2:12" ht="22.5" customHeight="1" thickBot="1">
      <c r="B14" s="189"/>
      <c r="C14" s="546"/>
      <c r="D14" s="547" t="s">
        <v>45</v>
      </c>
      <c r="E14" s="548"/>
      <c r="F14" s="549" t="s">
        <v>27</v>
      </c>
      <c r="G14" s="747" t="s">
        <v>223</v>
      </c>
      <c r="H14" s="747"/>
      <c r="I14" s="750" t="s">
        <v>105</v>
      </c>
      <c r="J14" s="750"/>
      <c r="K14" s="550">
        <f>SUM(K11:K13)</f>
        <v>2497.2</v>
      </c>
      <c r="L14" s="86"/>
    </row>
    <row r="15" spans="2:12" ht="22.5" customHeight="1" thickBot="1">
      <c r="B15" s="189"/>
      <c r="C15" s="551"/>
      <c r="D15" s="552"/>
      <c r="E15" s="553"/>
      <c r="F15" s="554"/>
      <c r="G15" s="555"/>
      <c r="H15" s="556"/>
      <c r="I15" s="557"/>
      <c r="J15" s="558"/>
      <c r="K15" s="559"/>
      <c r="L15" s="196"/>
    </row>
    <row r="16" spans="2:12" ht="39.75" customHeight="1" thickBot="1">
      <c r="B16" s="82"/>
      <c r="C16" s="753" t="s">
        <v>229</v>
      </c>
      <c r="D16" s="754"/>
      <c r="E16" s="754"/>
      <c r="F16" s="754"/>
      <c r="G16" s="451" t="s">
        <v>27</v>
      </c>
      <c r="H16" s="744" t="s">
        <v>230</v>
      </c>
      <c r="I16" s="745"/>
      <c r="J16" s="560"/>
      <c r="K16" s="561"/>
      <c r="L16" s="86"/>
    </row>
    <row r="17" spans="2:12" ht="39.75" customHeight="1" thickBot="1">
      <c r="B17" s="218">
        <v>1</v>
      </c>
      <c r="C17" s="217" t="s">
        <v>231</v>
      </c>
      <c r="D17" s="468" t="s">
        <v>230</v>
      </c>
      <c r="E17" s="37"/>
      <c r="F17" s="37"/>
      <c r="G17" s="215"/>
      <c r="H17" s="215"/>
      <c r="I17" s="470"/>
      <c r="J17" s="19" t="s">
        <v>105</v>
      </c>
      <c r="K17" s="121">
        <f>'متره ص(17)'!K18+'متره ص(17)'!K19+'متره ص(17)'!K21+'متره ص(18)'!K10+'متره ص(18)'!K12+'متره ص(18)'!K13+'متره ص(18)'!K14</f>
        <v>6045.360000000001</v>
      </c>
      <c r="L17" s="176"/>
    </row>
    <row r="18" spans="2:12" ht="22.5" customHeight="1" thickBot="1">
      <c r="B18" s="189"/>
      <c r="C18" s="178"/>
      <c r="D18" s="389" t="s">
        <v>45</v>
      </c>
      <c r="E18" s="76"/>
      <c r="F18" s="46" t="s">
        <v>27</v>
      </c>
      <c r="G18" s="602" t="s">
        <v>223</v>
      </c>
      <c r="H18" s="602"/>
      <c r="I18" s="603" t="s">
        <v>105</v>
      </c>
      <c r="J18" s="603"/>
      <c r="K18" s="411">
        <f>SUM(K17)</f>
        <v>6045.360000000001</v>
      </c>
      <c r="L18" s="196"/>
    </row>
    <row r="19" spans="2:12" ht="22.5" customHeight="1">
      <c r="B19" s="189"/>
      <c r="C19" s="178"/>
      <c r="D19" s="159"/>
      <c r="E19" s="159"/>
      <c r="F19" s="37"/>
      <c r="G19" s="420"/>
      <c r="H19" s="216"/>
      <c r="I19" s="211"/>
      <c r="J19" s="92"/>
      <c r="K19" s="52"/>
      <c r="L19" s="176"/>
    </row>
    <row r="20" spans="2:12" ht="22.5" customHeight="1">
      <c r="B20" s="14"/>
      <c r="C20" s="178"/>
      <c r="D20" s="161"/>
      <c r="E20" s="161"/>
      <c r="F20" s="5"/>
      <c r="G20" s="123"/>
      <c r="H20" s="204"/>
      <c r="I20" s="192"/>
      <c r="J20" s="19"/>
      <c r="K20" s="94"/>
      <c r="L20" s="53"/>
    </row>
    <row r="21" spans="2:13" ht="22.5" customHeight="1" thickBot="1">
      <c r="B21" s="16"/>
      <c r="C21" s="205"/>
      <c r="D21" s="161"/>
      <c r="E21" s="160"/>
      <c r="F21" s="22"/>
      <c r="G21" s="200"/>
      <c r="H21" s="197"/>
      <c r="I21" s="198"/>
      <c r="J21" s="199"/>
      <c r="K21" s="61"/>
      <c r="L21" s="184"/>
      <c r="M21" s="1"/>
    </row>
    <row r="22" spans="2:12" ht="39" customHeight="1" thickBot="1">
      <c r="B22" s="596" t="s">
        <v>14</v>
      </c>
      <c r="C22" s="611"/>
      <c r="D22" s="597"/>
      <c r="E22" s="611" t="s">
        <v>15</v>
      </c>
      <c r="F22" s="611"/>
      <c r="G22" s="611"/>
      <c r="H22" s="611"/>
      <c r="I22" s="597"/>
      <c r="J22" s="610" t="s">
        <v>16</v>
      </c>
      <c r="K22" s="611"/>
      <c r="L22" s="608"/>
    </row>
    <row r="23" spans="2:12" ht="31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="128" customFormat="1" ht="18" customHeight="1"/>
    <row r="25" s="128" customFormat="1" ht="18" customHeight="1"/>
    <row r="26" s="128" customFormat="1" ht="18" customHeight="1"/>
    <row r="27" s="128" customFormat="1" ht="7.5" customHeight="1"/>
    <row r="28" s="128" customFormat="1" ht="31.5" customHeight="1"/>
    <row r="29" s="128" customFormat="1" ht="18.75" customHeight="1"/>
    <row r="30" s="128" customFormat="1" ht="18.75" customHeight="1"/>
    <row r="31" s="128" customFormat="1" ht="24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39.75" customHeight="1"/>
    <row r="40" s="128" customFormat="1" ht="24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39" customHeight="1"/>
    <row r="46" s="128" customFormat="1" ht="12.75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</sheetData>
  <mergeCells count="25">
    <mergeCell ref="B6:L6"/>
    <mergeCell ref="C7:C8"/>
    <mergeCell ref="G18:H18"/>
    <mergeCell ref="I18:J18"/>
    <mergeCell ref="L7:L8"/>
    <mergeCell ref="B7:B8"/>
    <mergeCell ref="H16:I16"/>
    <mergeCell ref="I7:I8"/>
    <mergeCell ref="H10:I10"/>
    <mergeCell ref="B5:M5"/>
    <mergeCell ref="E2:I2"/>
    <mergeCell ref="E3:I3"/>
    <mergeCell ref="E4:I4"/>
    <mergeCell ref="C2:D3"/>
    <mergeCell ref="C4:D4"/>
    <mergeCell ref="B22:D22"/>
    <mergeCell ref="J22:L22"/>
    <mergeCell ref="G7:G8"/>
    <mergeCell ref="H7:H8"/>
    <mergeCell ref="J7:J8"/>
    <mergeCell ref="E22:I22"/>
    <mergeCell ref="G14:H14"/>
    <mergeCell ref="C10:F10"/>
    <mergeCell ref="I14:J14"/>
    <mergeCell ref="C16:F16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2:M45"/>
  <sheetViews>
    <sheetView rightToLeft="1" zoomScale="75" zoomScaleNormal="75" workbookViewId="0" topLeftCell="A1">
      <selection activeCell="D39" sqref="D39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5.71093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53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.75" customHeight="1" thickBot="1">
      <c r="B9" s="25"/>
      <c r="C9" s="37"/>
      <c r="D9" s="38"/>
      <c r="E9" s="24"/>
      <c r="F9" s="24"/>
      <c r="G9" s="24"/>
      <c r="H9" s="24"/>
      <c r="I9" s="23"/>
      <c r="J9" s="23"/>
      <c r="K9" s="23"/>
      <c r="L9" s="32"/>
    </row>
    <row r="10" spans="2:12" ht="30" customHeight="1" thickBot="1">
      <c r="B10" s="39"/>
      <c r="C10" s="649" t="s">
        <v>25</v>
      </c>
      <c r="D10" s="650"/>
      <c r="E10" s="43"/>
      <c r="F10" s="5"/>
      <c r="G10" s="5"/>
      <c r="H10" s="5"/>
      <c r="I10" s="19"/>
      <c r="J10" s="18"/>
      <c r="K10" s="23"/>
      <c r="L10" s="15"/>
    </row>
    <row r="11" spans="2:12" ht="24.75" customHeight="1" thickBot="1">
      <c r="B11" s="80"/>
      <c r="C11" s="606" t="s">
        <v>26</v>
      </c>
      <c r="D11" s="606"/>
      <c r="E11" s="606"/>
      <c r="F11" s="599"/>
      <c r="G11" s="46" t="s">
        <v>27</v>
      </c>
      <c r="H11" s="607" t="s">
        <v>28</v>
      </c>
      <c r="I11" s="600"/>
      <c r="J11" s="41"/>
      <c r="K11" s="23"/>
      <c r="L11" s="15"/>
    </row>
    <row r="12" spans="2:12" ht="24.75" customHeight="1">
      <c r="B12" s="14">
        <v>1</v>
      </c>
      <c r="C12" s="47" t="s">
        <v>29</v>
      </c>
      <c r="D12" s="44" t="s">
        <v>28</v>
      </c>
      <c r="E12" s="45"/>
      <c r="F12" s="31">
        <v>2</v>
      </c>
      <c r="G12" s="54">
        <v>4.1</v>
      </c>
      <c r="H12" s="54">
        <v>1.7</v>
      </c>
      <c r="I12" s="48">
        <v>1</v>
      </c>
      <c r="J12" s="87" t="s">
        <v>58</v>
      </c>
      <c r="K12" s="52">
        <f>F12*G12*H12*I12</f>
        <v>13.939999999999998</v>
      </c>
      <c r="L12" s="53"/>
    </row>
    <row r="13" spans="2:12" ht="24.75" customHeight="1">
      <c r="B13" s="14">
        <v>2</v>
      </c>
      <c r="C13" s="47" t="s">
        <v>30</v>
      </c>
      <c r="D13" s="40" t="s">
        <v>28</v>
      </c>
      <c r="E13" s="3"/>
      <c r="F13" s="50">
        <v>1</v>
      </c>
      <c r="G13" s="55">
        <v>4.1</v>
      </c>
      <c r="H13" s="55">
        <v>2.6</v>
      </c>
      <c r="I13" s="49">
        <v>1</v>
      </c>
      <c r="J13" s="87" t="s">
        <v>58</v>
      </c>
      <c r="K13" s="52">
        <f aca="true" t="shared" si="0" ref="K13:K18">F13*G13*H13*I13</f>
        <v>10.66</v>
      </c>
      <c r="L13" s="53"/>
    </row>
    <row r="14" spans="2:12" ht="24.75" customHeight="1">
      <c r="B14" s="14">
        <v>3</v>
      </c>
      <c r="C14" s="47" t="s">
        <v>31</v>
      </c>
      <c r="D14" s="40" t="s">
        <v>28</v>
      </c>
      <c r="E14" s="3"/>
      <c r="F14" s="50">
        <v>2</v>
      </c>
      <c r="G14" s="55">
        <v>2.6</v>
      </c>
      <c r="H14" s="55">
        <v>1.9</v>
      </c>
      <c r="I14" s="49">
        <v>1</v>
      </c>
      <c r="J14" s="87" t="s">
        <v>58</v>
      </c>
      <c r="K14" s="52">
        <f t="shared" si="0"/>
        <v>9.879999999999999</v>
      </c>
      <c r="L14" s="53"/>
    </row>
    <row r="15" spans="2:12" ht="24.75" customHeight="1">
      <c r="B15" s="14">
        <v>4</v>
      </c>
      <c r="C15" s="47" t="s">
        <v>32</v>
      </c>
      <c r="D15" s="40" t="s">
        <v>28</v>
      </c>
      <c r="E15" s="3"/>
      <c r="F15" s="50">
        <v>1</v>
      </c>
      <c r="G15" s="55">
        <v>3.1</v>
      </c>
      <c r="H15" s="55">
        <v>3.1</v>
      </c>
      <c r="I15" s="49">
        <v>1</v>
      </c>
      <c r="J15" s="87" t="s">
        <v>58</v>
      </c>
      <c r="K15" s="52">
        <f t="shared" si="0"/>
        <v>9.610000000000001</v>
      </c>
      <c r="L15" s="53"/>
    </row>
    <row r="16" spans="2:12" ht="24.75" customHeight="1">
      <c r="B16" s="14">
        <v>5</v>
      </c>
      <c r="C16" s="47" t="s">
        <v>33</v>
      </c>
      <c r="D16" s="40" t="s">
        <v>28</v>
      </c>
      <c r="E16" s="3"/>
      <c r="F16" s="50">
        <v>2</v>
      </c>
      <c r="G16" s="55">
        <v>4.1</v>
      </c>
      <c r="H16" s="55">
        <v>1.7</v>
      </c>
      <c r="I16" s="49">
        <v>1</v>
      </c>
      <c r="J16" s="87" t="s">
        <v>58</v>
      </c>
      <c r="K16" s="52">
        <f t="shared" si="0"/>
        <v>13.939999999999998</v>
      </c>
      <c r="L16" s="53"/>
    </row>
    <row r="17" spans="2:12" ht="24.75" customHeight="1">
      <c r="B17" s="14">
        <v>6</v>
      </c>
      <c r="C17" s="47" t="s">
        <v>34</v>
      </c>
      <c r="D17" s="40" t="s">
        <v>28</v>
      </c>
      <c r="E17" s="3"/>
      <c r="F17" s="50">
        <v>1</v>
      </c>
      <c r="G17" s="55">
        <v>4.2</v>
      </c>
      <c r="H17" s="55">
        <v>2.6</v>
      </c>
      <c r="I17" s="49">
        <v>1</v>
      </c>
      <c r="J17" s="87" t="s">
        <v>58</v>
      </c>
      <c r="K17" s="52">
        <f t="shared" si="0"/>
        <v>10.920000000000002</v>
      </c>
      <c r="L17" s="53"/>
    </row>
    <row r="18" spans="2:12" ht="24.75" customHeight="1">
      <c r="B18" s="14">
        <v>7</v>
      </c>
      <c r="C18" s="47" t="s">
        <v>35</v>
      </c>
      <c r="D18" s="40" t="s">
        <v>28</v>
      </c>
      <c r="E18" s="3"/>
      <c r="F18" s="50">
        <v>2</v>
      </c>
      <c r="G18" s="55">
        <v>2</v>
      </c>
      <c r="H18" s="55">
        <v>1.3</v>
      </c>
      <c r="I18" s="49">
        <v>1</v>
      </c>
      <c r="J18" s="87" t="s">
        <v>58</v>
      </c>
      <c r="K18" s="52">
        <f t="shared" si="0"/>
        <v>5.2</v>
      </c>
      <c r="L18" s="53"/>
    </row>
    <row r="19" spans="2:12" ht="21.75" customHeight="1">
      <c r="B19" s="14">
        <v>8</v>
      </c>
      <c r="C19" s="47" t="s">
        <v>36</v>
      </c>
      <c r="D19" s="40" t="s">
        <v>28</v>
      </c>
      <c r="E19" s="3"/>
      <c r="F19" s="50">
        <v>2</v>
      </c>
      <c r="G19" s="55">
        <v>2</v>
      </c>
      <c r="H19" s="55">
        <v>1.4</v>
      </c>
      <c r="I19" s="49">
        <v>1</v>
      </c>
      <c r="J19" s="87" t="s">
        <v>58</v>
      </c>
      <c r="K19" s="52">
        <f>F19*G19*H19*I19</f>
        <v>5.6</v>
      </c>
      <c r="L19" s="53"/>
    </row>
    <row r="20" spans="2:12" ht="21.75" customHeight="1">
      <c r="B20" s="14">
        <v>9</v>
      </c>
      <c r="C20" s="47" t="s">
        <v>37</v>
      </c>
      <c r="D20" s="40" t="s">
        <v>28</v>
      </c>
      <c r="E20" s="3"/>
      <c r="F20" s="50">
        <v>2</v>
      </c>
      <c r="G20" s="55">
        <v>1.55</v>
      </c>
      <c r="H20" s="55">
        <v>1.6</v>
      </c>
      <c r="I20" s="49">
        <v>1</v>
      </c>
      <c r="J20" s="87" t="s">
        <v>58</v>
      </c>
      <c r="K20" s="52">
        <f>F20*G20*H20*I20</f>
        <v>4.960000000000001</v>
      </c>
      <c r="L20" s="53"/>
    </row>
    <row r="21" spans="2:12" ht="21.75" customHeight="1" thickBot="1">
      <c r="B21" s="14">
        <v>10</v>
      </c>
      <c r="C21" s="47" t="s">
        <v>38</v>
      </c>
      <c r="D21" s="65" t="s">
        <v>28</v>
      </c>
      <c r="E21" s="5"/>
      <c r="F21" s="51">
        <v>2</v>
      </c>
      <c r="G21" s="59">
        <v>2</v>
      </c>
      <c r="H21" s="73">
        <v>1.4</v>
      </c>
      <c r="I21" s="60">
        <v>1</v>
      </c>
      <c r="J21" s="88" t="s">
        <v>58</v>
      </c>
      <c r="K21" s="72">
        <f>F21*G21*H21*I21</f>
        <v>5.6</v>
      </c>
      <c r="L21" s="79"/>
    </row>
    <row r="22" spans="2:13" ht="21.75" customHeight="1" thickBot="1">
      <c r="B22" s="16"/>
      <c r="C22" s="178"/>
      <c r="D22" s="389" t="s">
        <v>46</v>
      </c>
      <c r="E22" s="651" t="s">
        <v>48</v>
      </c>
      <c r="F22" s="652"/>
      <c r="G22" s="74"/>
      <c r="H22" s="74"/>
      <c r="I22" s="402"/>
      <c r="J22" s="89" t="s">
        <v>58</v>
      </c>
      <c r="K22" s="411">
        <f>SUM(K12:K21)</f>
        <v>90.30999999999997</v>
      </c>
      <c r="L22" s="410"/>
      <c r="M22" s="1"/>
    </row>
    <row r="23" spans="2:12" ht="39" customHeight="1" thickBot="1">
      <c r="B23" s="596" t="s">
        <v>14</v>
      </c>
      <c r="C23" s="611"/>
      <c r="D23" s="597"/>
      <c r="E23" s="611" t="s">
        <v>15</v>
      </c>
      <c r="F23" s="611"/>
      <c r="G23" s="611"/>
      <c r="H23" s="611"/>
      <c r="I23" s="597"/>
      <c r="J23" s="610" t="s">
        <v>16</v>
      </c>
      <c r="K23" s="611"/>
      <c r="L23" s="608"/>
    </row>
    <row r="24" spans="2:12" ht="31.5" customHeight="1" thickBo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8" customHeight="1">
      <c r="B25" s="6"/>
      <c r="C25" s="618" t="s">
        <v>23</v>
      </c>
      <c r="D25" s="645"/>
      <c r="E25" s="613" t="s">
        <v>17</v>
      </c>
      <c r="F25" s="613"/>
      <c r="G25" s="613"/>
      <c r="H25" s="613"/>
      <c r="I25" s="613"/>
      <c r="J25" s="12" t="s">
        <v>19</v>
      </c>
      <c r="K25" s="30"/>
      <c r="L25" s="7"/>
    </row>
    <row r="26" spans="2:12" ht="18" customHeight="1">
      <c r="B26" s="8"/>
      <c r="C26" s="619"/>
      <c r="D26" s="646"/>
      <c r="E26" s="615" t="s">
        <v>22</v>
      </c>
      <c r="F26" s="615"/>
      <c r="G26" s="615"/>
      <c r="H26" s="615"/>
      <c r="I26" s="615"/>
      <c r="J26" s="13" t="s">
        <v>20</v>
      </c>
      <c r="K26" s="388" t="s">
        <v>663</v>
      </c>
      <c r="L26" s="9"/>
    </row>
    <row r="27" spans="2:12" ht="18" customHeight="1" thickBot="1">
      <c r="B27" s="10"/>
      <c r="C27" s="647" t="s">
        <v>24</v>
      </c>
      <c r="D27" s="648"/>
      <c r="E27" s="616" t="s">
        <v>18</v>
      </c>
      <c r="F27" s="617"/>
      <c r="G27" s="617"/>
      <c r="H27" s="617"/>
      <c r="I27" s="617"/>
      <c r="J27" s="17" t="s">
        <v>21</v>
      </c>
      <c r="K27" s="35"/>
      <c r="L27" s="11"/>
    </row>
    <row r="28" spans="2:13" ht="7.5" customHeight="1" thickBot="1"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</row>
    <row r="29" spans="2:12" ht="31.5" customHeight="1" thickBot="1">
      <c r="B29" s="594" t="s">
        <v>53</v>
      </c>
      <c r="C29" s="595"/>
      <c r="D29" s="595"/>
      <c r="E29" s="595"/>
      <c r="F29" s="595"/>
      <c r="G29" s="595"/>
      <c r="H29" s="595"/>
      <c r="I29" s="595"/>
      <c r="J29" s="595"/>
      <c r="K29" s="595"/>
      <c r="L29" s="634"/>
    </row>
    <row r="30" spans="2:12" ht="18.75" customHeight="1">
      <c r="B30" s="635" t="s">
        <v>13</v>
      </c>
      <c r="C30" s="637" t="s">
        <v>1</v>
      </c>
      <c r="D30" s="4" t="s">
        <v>13</v>
      </c>
      <c r="E30" s="20" t="s">
        <v>4</v>
      </c>
      <c r="F30" s="20" t="s">
        <v>4</v>
      </c>
      <c r="G30" s="639" t="s">
        <v>6</v>
      </c>
      <c r="H30" s="639" t="s">
        <v>7</v>
      </c>
      <c r="I30" s="641" t="s">
        <v>12</v>
      </c>
      <c r="J30" s="639" t="s">
        <v>10</v>
      </c>
      <c r="K30" s="34" t="s">
        <v>11</v>
      </c>
      <c r="L30" s="643" t="s">
        <v>0</v>
      </c>
    </row>
    <row r="31" spans="2:12" ht="18.75" customHeight="1" thickBot="1">
      <c r="B31" s="636"/>
      <c r="C31" s="638"/>
      <c r="D31" s="26" t="s">
        <v>2</v>
      </c>
      <c r="E31" s="26" t="s">
        <v>3</v>
      </c>
      <c r="F31" s="26" t="s">
        <v>5</v>
      </c>
      <c r="G31" s="640"/>
      <c r="H31" s="640"/>
      <c r="I31" s="642"/>
      <c r="J31" s="640"/>
      <c r="K31" s="33" t="s">
        <v>8</v>
      </c>
      <c r="L31" s="644"/>
    </row>
    <row r="32" spans="2:12" ht="24.75" customHeight="1" thickBot="1">
      <c r="B32" s="390"/>
      <c r="C32" s="392" t="s">
        <v>44</v>
      </c>
      <c r="D32" s="393"/>
      <c r="E32" s="386"/>
      <c r="F32" s="393"/>
      <c r="G32" s="46" t="s">
        <v>27</v>
      </c>
      <c r="H32" s="607" t="s">
        <v>28</v>
      </c>
      <c r="I32" s="604"/>
      <c r="J32" s="391"/>
      <c r="K32" s="63"/>
      <c r="L32" s="32"/>
    </row>
    <row r="33" spans="2:12" ht="24.75" customHeight="1">
      <c r="B33" s="14">
        <v>11</v>
      </c>
      <c r="C33" s="47" t="s">
        <v>47</v>
      </c>
      <c r="D33" s="44"/>
      <c r="E33" s="24"/>
      <c r="F33" s="31"/>
      <c r="G33" s="54"/>
      <c r="H33" s="54"/>
      <c r="I33" s="48"/>
      <c r="J33" s="87" t="s">
        <v>58</v>
      </c>
      <c r="K33" s="52">
        <f>K22</f>
        <v>90.30999999999997</v>
      </c>
      <c r="L33" s="15"/>
    </row>
    <row r="34" spans="2:12" ht="24.75" customHeight="1">
      <c r="B34" s="39">
        <v>12</v>
      </c>
      <c r="C34" s="47" t="s">
        <v>39</v>
      </c>
      <c r="D34" s="40" t="s">
        <v>28</v>
      </c>
      <c r="E34" s="3"/>
      <c r="F34" s="50">
        <v>2</v>
      </c>
      <c r="G34" s="55">
        <v>2</v>
      </c>
      <c r="H34" s="55">
        <v>1.1</v>
      </c>
      <c r="I34" s="49">
        <v>1</v>
      </c>
      <c r="J34" s="87" t="s">
        <v>58</v>
      </c>
      <c r="K34" s="52">
        <f>F34*G34*H34*I34</f>
        <v>4.4</v>
      </c>
      <c r="L34" s="15"/>
    </row>
    <row r="35" spans="2:12" ht="24.75" customHeight="1">
      <c r="B35" s="14">
        <v>13</v>
      </c>
      <c r="C35" s="47" t="s">
        <v>40</v>
      </c>
      <c r="D35" s="158" t="s">
        <v>28</v>
      </c>
      <c r="E35" s="43"/>
      <c r="F35" s="50">
        <v>2</v>
      </c>
      <c r="G35" s="55">
        <v>1.1</v>
      </c>
      <c r="H35" s="55">
        <v>1.1</v>
      </c>
      <c r="I35" s="49">
        <v>1</v>
      </c>
      <c r="J35" s="87" t="s">
        <v>58</v>
      </c>
      <c r="K35" s="52">
        <f>F35*G35*H35*I35</f>
        <v>2.4200000000000004</v>
      </c>
      <c r="L35" s="53"/>
    </row>
    <row r="36" spans="2:12" ht="24.75" customHeight="1">
      <c r="B36" s="14">
        <v>14</v>
      </c>
      <c r="C36" s="47" t="s">
        <v>41</v>
      </c>
      <c r="D36" s="40" t="s">
        <v>28</v>
      </c>
      <c r="E36" s="57"/>
      <c r="F36" s="50">
        <v>2</v>
      </c>
      <c r="G36" s="55">
        <v>1.1</v>
      </c>
      <c r="H36" s="55">
        <v>0.7</v>
      </c>
      <c r="I36" s="49">
        <v>1</v>
      </c>
      <c r="J36" s="87" t="s">
        <v>58</v>
      </c>
      <c r="K36" s="52">
        <f>F36*G36*H36*I36</f>
        <v>1.54</v>
      </c>
      <c r="L36" s="53"/>
    </row>
    <row r="37" spans="2:12" ht="24.75" customHeight="1">
      <c r="B37" s="14">
        <v>15</v>
      </c>
      <c r="C37" s="47" t="s">
        <v>42</v>
      </c>
      <c r="D37" s="40" t="s">
        <v>28</v>
      </c>
      <c r="E37" s="45"/>
      <c r="F37" s="50">
        <v>1</v>
      </c>
      <c r="G37" s="55">
        <v>1.4</v>
      </c>
      <c r="H37" s="55">
        <v>0.85</v>
      </c>
      <c r="I37" s="49">
        <v>1</v>
      </c>
      <c r="J37" s="87" t="s">
        <v>58</v>
      </c>
      <c r="K37" s="52">
        <f>F37*G37*H37*I37</f>
        <v>1.19</v>
      </c>
      <c r="L37" s="53"/>
    </row>
    <row r="38" spans="2:12" ht="24.75" customHeight="1" thickBot="1">
      <c r="B38" s="14">
        <v>16</v>
      </c>
      <c r="C38" s="214" t="s">
        <v>43</v>
      </c>
      <c r="D38" s="65" t="s">
        <v>28</v>
      </c>
      <c r="E38" s="5"/>
      <c r="F38" s="51">
        <v>1</v>
      </c>
      <c r="G38" s="73">
        <v>1.4</v>
      </c>
      <c r="H38" s="73">
        <v>0.45</v>
      </c>
      <c r="I38" s="395">
        <v>1</v>
      </c>
      <c r="J38" s="88" t="s">
        <v>58</v>
      </c>
      <c r="K38" s="121">
        <f>F38*G38*H38*I38</f>
        <v>0.63</v>
      </c>
      <c r="L38" s="53"/>
    </row>
    <row r="39" spans="2:12" ht="24.75" customHeight="1" thickBot="1">
      <c r="B39" s="14"/>
      <c r="C39" s="394"/>
      <c r="D39" s="140" t="s">
        <v>45</v>
      </c>
      <c r="E39" s="76"/>
      <c r="F39" s="46" t="s">
        <v>27</v>
      </c>
      <c r="G39" s="607" t="s">
        <v>28</v>
      </c>
      <c r="H39" s="601"/>
      <c r="I39" s="605" t="s">
        <v>49</v>
      </c>
      <c r="J39" s="605"/>
      <c r="K39" s="396">
        <f>SUM(K33:K38)</f>
        <v>100.48999999999998</v>
      </c>
      <c r="L39" s="70"/>
    </row>
    <row r="40" spans="2:12" ht="24.75" customHeight="1" thickBot="1">
      <c r="B40" s="14"/>
      <c r="C40" s="47"/>
      <c r="D40" s="173"/>
      <c r="E40" s="24"/>
      <c r="F40" s="31"/>
      <c r="G40" s="54"/>
      <c r="H40" s="54"/>
      <c r="I40" s="48"/>
      <c r="J40" s="48"/>
      <c r="K40" s="52"/>
      <c r="L40" s="53"/>
    </row>
    <row r="41" spans="2:12" ht="24.75" customHeight="1" thickBot="1">
      <c r="B41" s="81"/>
      <c r="C41" s="606" t="s">
        <v>50</v>
      </c>
      <c r="D41" s="606"/>
      <c r="E41" s="606"/>
      <c r="F41" s="599"/>
      <c r="G41" s="75" t="s">
        <v>27</v>
      </c>
      <c r="H41" s="607" t="s">
        <v>51</v>
      </c>
      <c r="I41" s="600"/>
      <c r="J41" s="41"/>
      <c r="K41" s="52"/>
      <c r="L41" s="53"/>
    </row>
    <row r="42" spans="2:12" ht="24.75" customHeight="1" thickBot="1">
      <c r="B42" s="14">
        <v>1</v>
      </c>
      <c r="C42" s="47" t="s">
        <v>52</v>
      </c>
      <c r="D42" s="65"/>
      <c r="E42" s="5"/>
      <c r="F42" s="51"/>
      <c r="G42" s="73"/>
      <c r="H42" s="73"/>
      <c r="I42" s="395"/>
      <c r="J42" s="397" t="s">
        <v>58</v>
      </c>
      <c r="K42" s="398">
        <f>K39</f>
        <v>100.48999999999998</v>
      </c>
      <c r="L42" s="53"/>
    </row>
    <row r="43" spans="2:12" ht="24.75" customHeight="1" thickBot="1">
      <c r="B43" s="14"/>
      <c r="C43" s="178"/>
      <c r="D43" s="389" t="s">
        <v>45</v>
      </c>
      <c r="E43" s="76"/>
      <c r="F43" s="46" t="s">
        <v>27</v>
      </c>
      <c r="G43" s="602" t="s">
        <v>51</v>
      </c>
      <c r="H43" s="602"/>
      <c r="I43" s="603" t="s">
        <v>49</v>
      </c>
      <c r="J43" s="603"/>
      <c r="K43" s="396">
        <f>SUM(K42)</f>
        <v>100.48999999999998</v>
      </c>
      <c r="L43" s="176"/>
    </row>
    <row r="44" spans="2:13" ht="24.75" customHeight="1" thickBot="1">
      <c r="B44" s="16"/>
      <c r="C44" s="47"/>
      <c r="D44" s="44"/>
      <c r="E44" s="399"/>
      <c r="F44" s="400"/>
      <c r="G44" s="400"/>
      <c r="H44" s="400"/>
      <c r="I44" s="400"/>
      <c r="J44" s="400"/>
      <c r="K44" s="401"/>
      <c r="L44" s="27"/>
      <c r="M44" s="1"/>
    </row>
    <row r="45" spans="2:12" ht="39" customHeight="1" thickBot="1">
      <c r="B45" s="596" t="s">
        <v>14</v>
      </c>
      <c r="C45" s="611"/>
      <c r="D45" s="597"/>
      <c r="E45" s="611" t="s">
        <v>15</v>
      </c>
      <c r="F45" s="611"/>
      <c r="G45" s="611"/>
      <c r="H45" s="611"/>
      <c r="I45" s="597"/>
      <c r="J45" s="610" t="s">
        <v>16</v>
      </c>
      <c r="K45" s="611"/>
      <c r="L45" s="608"/>
    </row>
  </sheetData>
  <mergeCells count="45">
    <mergeCell ref="B5:M5"/>
    <mergeCell ref="E2:I2"/>
    <mergeCell ref="E3:I3"/>
    <mergeCell ref="E4:I4"/>
    <mergeCell ref="C2:D3"/>
    <mergeCell ref="C4:D4"/>
    <mergeCell ref="B6:L6"/>
    <mergeCell ref="C7:C8"/>
    <mergeCell ref="I7:I8"/>
    <mergeCell ref="L7:L8"/>
    <mergeCell ref="B7:B8"/>
    <mergeCell ref="B23:D23"/>
    <mergeCell ref="J23:L23"/>
    <mergeCell ref="G7:G8"/>
    <mergeCell ref="H7:H8"/>
    <mergeCell ref="J7:J8"/>
    <mergeCell ref="E23:I23"/>
    <mergeCell ref="C10:D10"/>
    <mergeCell ref="C11:F11"/>
    <mergeCell ref="H11:I11"/>
    <mergeCell ref="E22:F22"/>
    <mergeCell ref="C25:D26"/>
    <mergeCell ref="E25:I25"/>
    <mergeCell ref="E26:I26"/>
    <mergeCell ref="C27:D27"/>
    <mergeCell ref="E27:I27"/>
    <mergeCell ref="B28:M28"/>
    <mergeCell ref="B29:L29"/>
    <mergeCell ref="B30:B31"/>
    <mergeCell ref="C30:C31"/>
    <mergeCell ref="G30:G31"/>
    <mergeCell ref="H30:H31"/>
    <mergeCell ref="I30:I31"/>
    <mergeCell ref="J30:J31"/>
    <mergeCell ref="L30:L31"/>
    <mergeCell ref="J45:L45"/>
    <mergeCell ref="H32:I32"/>
    <mergeCell ref="I39:J39"/>
    <mergeCell ref="C41:F41"/>
    <mergeCell ref="H41:I41"/>
    <mergeCell ref="G39:H39"/>
    <mergeCell ref="G43:H43"/>
    <mergeCell ref="I43:J43"/>
    <mergeCell ref="B45:D45"/>
    <mergeCell ref="E45:I45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B2:M24"/>
  <sheetViews>
    <sheetView rightToLeft="1" zoomScale="75" zoomScaleNormal="75" workbookViewId="0" topLeftCell="A9">
      <selection activeCell="D12" sqref="C12:K20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170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4.75" customHeight="1" thickBot="1">
      <c r="B9" s="25"/>
      <c r="C9" s="209"/>
      <c r="D9" s="208"/>
      <c r="E9" s="209"/>
      <c r="F9" s="209"/>
      <c r="G9" s="37"/>
      <c r="H9" s="37"/>
      <c r="I9" s="92"/>
      <c r="J9" s="92"/>
      <c r="K9" s="92"/>
      <c r="L9" s="32"/>
    </row>
    <row r="10" spans="2:12" ht="39.75" customHeight="1" thickBot="1">
      <c r="B10" s="82"/>
      <c r="C10" s="748" t="s">
        <v>232</v>
      </c>
      <c r="D10" s="749"/>
      <c r="E10" s="749"/>
      <c r="F10" s="749"/>
      <c r="G10" s="163" t="s">
        <v>27</v>
      </c>
      <c r="H10" s="721" t="s">
        <v>233</v>
      </c>
      <c r="I10" s="722"/>
      <c r="J10" s="56"/>
      <c r="K10" s="18"/>
      <c r="L10" s="86"/>
    </row>
    <row r="11" spans="2:12" ht="22.5" customHeight="1">
      <c r="B11" s="189">
        <v>1</v>
      </c>
      <c r="C11" s="231" t="s">
        <v>627</v>
      </c>
      <c r="D11" s="159" t="s">
        <v>223</v>
      </c>
      <c r="E11" s="24">
        <v>3</v>
      </c>
      <c r="F11" s="24">
        <v>120</v>
      </c>
      <c r="G11" s="210">
        <v>1</v>
      </c>
      <c r="H11" s="210"/>
      <c r="I11" s="211">
        <v>1.21</v>
      </c>
      <c r="J11" s="18" t="s">
        <v>105</v>
      </c>
      <c r="K11" s="94">
        <f>ROUND(F11*G11*I11*E11,2)</f>
        <v>435.6</v>
      </c>
      <c r="L11" s="176"/>
    </row>
    <row r="12" spans="2:12" ht="22.5" customHeight="1">
      <c r="B12" s="189">
        <v>2</v>
      </c>
      <c r="C12" s="562" t="s">
        <v>628</v>
      </c>
      <c r="D12" s="563" t="s">
        <v>223</v>
      </c>
      <c r="E12" s="564">
        <v>2</v>
      </c>
      <c r="F12" s="564">
        <v>30</v>
      </c>
      <c r="G12" s="565">
        <v>2.9</v>
      </c>
      <c r="H12" s="565"/>
      <c r="I12" s="566">
        <v>3.77</v>
      </c>
      <c r="J12" s="561" t="s">
        <v>105</v>
      </c>
      <c r="K12" s="567">
        <f>ROUND(F12*G12*I12*E12,2)</f>
        <v>655.98</v>
      </c>
      <c r="L12" s="196"/>
    </row>
    <row r="13" spans="2:12" ht="22.5" customHeight="1" thickBot="1">
      <c r="B13" s="189"/>
      <c r="C13" s="568"/>
      <c r="D13" s="563"/>
      <c r="E13" s="554"/>
      <c r="F13" s="569"/>
      <c r="G13" s="563"/>
      <c r="H13" s="570"/>
      <c r="I13" s="571"/>
      <c r="J13" s="572"/>
      <c r="K13" s="573"/>
      <c r="L13" s="196"/>
    </row>
    <row r="14" spans="2:12" ht="22.5" customHeight="1" thickBot="1">
      <c r="B14" s="189"/>
      <c r="C14" s="546"/>
      <c r="D14" s="547" t="s">
        <v>45</v>
      </c>
      <c r="E14" s="548"/>
      <c r="F14" s="549" t="s">
        <v>27</v>
      </c>
      <c r="G14" s="747" t="s">
        <v>233</v>
      </c>
      <c r="H14" s="747"/>
      <c r="I14" s="750" t="s">
        <v>105</v>
      </c>
      <c r="J14" s="750"/>
      <c r="K14" s="550">
        <f>SUM(K11:K13)</f>
        <v>1091.58</v>
      </c>
      <c r="L14" s="86"/>
    </row>
    <row r="15" spans="2:12" ht="22.5" customHeight="1" thickBot="1">
      <c r="B15" s="189"/>
      <c r="C15" s="551"/>
      <c r="D15" s="552"/>
      <c r="E15" s="553"/>
      <c r="F15" s="554"/>
      <c r="G15" s="555"/>
      <c r="H15" s="556"/>
      <c r="I15" s="557"/>
      <c r="J15" s="558"/>
      <c r="K15" s="559"/>
      <c r="L15" s="196"/>
    </row>
    <row r="16" spans="2:12" ht="39.75" customHeight="1" thickBot="1">
      <c r="B16" s="82"/>
      <c r="C16" s="753" t="s">
        <v>234</v>
      </c>
      <c r="D16" s="754"/>
      <c r="E16" s="754"/>
      <c r="F16" s="754"/>
      <c r="G16" s="451" t="s">
        <v>27</v>
      </c>
      <c r="H16" s="744" t="s">
        <v>235</v>
      </c>
      <c r="I16" s="745"/>
      <c r="J16" s="574"/>
      <c r="K16" s="572"/>
      <c r="L16" s="86"/>
    </row>
    <row r="17" spans="2:12" ht="22.5" customHeight="1">
      <c r="B17" s="218">
        <v>1</v>
      </c>
      <c r="C17" s="575" t="s">
        <v>629</v>
      </c>
      <c r="D17" s="576" t="s">
        <v>235</v>
      </c>
      <c r="E17" s="564">
        <v>1</v>
      </c>
      <c r="F17" s="564">
        <v>2</v>
      </c>
      <c r="G17" s="577">
        <v>4.7</v>
      </c>
      <c r="H17" s="577"/>
      <c r="I17" s="578">
        <v>3.77</v>
      </c>
      <c r="J17" s="561" t="s">
        <v>105</v>
      </c>
      <c r="K17" s="567">
        <f>ROUND(F17*G17*I17*E17,2)</f>
        <v>35.44</v>
      </c>
      <c r="L17" s="176"/>
    </row>
    <row r="18" spans="2:12" ht="22.5" customHeight="1">
      <c r="B18" s="218">
        <v>2</v>
      </c>
      <c r="C18" s="575" t="s">
        <v>630</v>
      </c>
      <c r="D18" s="576" t="s">
        <v>235</v>
      </c>
      <c r="E18" s="564">
        <v>1</v>
      </c>
      <c r="F18" s="564">
        <v>4</v>
      </c>
      <c r="G18" s="577">
        <v>1.4</v>
      </c>
      <c r="H18" s="577"/>
      <c r="I18" s="579">
        <v>3.77</v>
      </c>
      <c r="J18" s="561" t="s">
        <v>105</v>
      </c>
      <c r="K18" s="567">
        <f>ROUND(F18*G18*I18*E18,2)</f>
        <v>21.11</v>
      </c>
      <c r="L18" s="176"/>
    </row>
    <row r="19" spans="2:12" ht="22.5" customHeight="1">
      <c r="B19" s="218">
        <v>3</v>
      </c>
      <c r="C19" s="580" t="s">
        <v>632</v>
      </c>
      <c r="D19" s="576" t="s">
        <v>235</v>
      </c>
      <c r="E19" s="581" t="s">
        <v>631</v>
      </c>
      <c r="F19" s="582">
        <v>6</v>
      </c>
      <c r="G19" s="583" t="s">
        <v>633</v>
      </c>
      <c r="H19" s="584"/>
      <c r="I19" s="585">
        <v>3.77</v>
      </c>
      <c r="J19" s="561" t="s">
        <v>105</v>
      </c>
      <c r="K19" s="567">
        <f>ROUND(F19*G19*I19*E19,2)</f>
        <v>24.88</v>
      </c>
      <c r="L19" s="176"/>
    </row>
    <row r="20" spans="2:12" ht="22.5" customHeight="1" thickBot="1">
      <c r="B20" s="189">
        <v>3</v>
      </c>
      <c r="C20" s="586" t="s">
        <v>634</v>
      </c>
      <c r="D20" s="552" t="s">
        <v>235</v>
      </c>
      <c r="E20" s="563" t="s">
        <v>631</v>
      </c>
      <c r="F20" s="569">
        <v>4</v>
      </c>
      <c r="G20" s="587" t="s">
        <v>635</v>
      </c>
      <c r="H20" s="588"/>
      <c r="I20" s="589">
        <v>3.77</v>
      </c>
      <c r="J20" s="572" t="s">
        <v>105</v>
      </c>
      <c r="K20" s="573">
        <f>ROUND(F20*G20*I20*E20,2)</f>
        <v>27.14</v>
      </c>
      <c r="L20" s="196"/>
    </row>
    <row r="21" spans="2:12" ht="22.5" customHeight="1" thickBot="1">
      <c r="B21" s="189"/>
      <c r="C21" s="178"/>
      <c r="D21" s="389" t="s">
        <v>45</v>
      </c>
      <c r="E21" s="76"/>
      <c r="F21" s="46" t="s">
        <v>27</v>
      </c>
      <c r="G21" s="602" t="s">
        <v>236</v>
      </c>
      <c r="H21" s="602"/>
      <c r="I21" s="603" t="s">
        <v>105</v>
      </c>
      <c r="J21" s="603"/>
      <c r="K21" s="411">
        <f>SUM(K17:K20)</f>
        <v>108.57</v>
      </c>
      <c r="L21" s="176"/>
    </row>
    <row r="22" spans="2:12" ht="22.5" customHeight="1" thickBot="1">
      <c r="B22" s="14"/>
      <c r="C22" s="178"/>
      <c r="D22" s="159"/>
      <c r="E22" s="159"/>
      <c r="F22" s="37"/>
      <c r="G22" s="420"/>
      <c r="H22" s="216"/>
      <c r="I22" s="211"/>
      <c r="J22" s="92"/>
      <c r="K22" s="52"/>
      <c r="L22" s="53"/>
    </row>
    <row r="23" spans="2:12" ht="39" customHeight="1" thickBot="1">
      <c r="B23" s="596" t="s">
        <v>14</v>
      </c>
      <c r="C23" s="611"/>
      <c r="D23" s="597"/>
      <c r="E23" s="611" t="s">
        <v>15</v>
      </c>
      <c r="F23" s="611"/>
      <c r="G23" s="611"/>
      <c r="H23" s="611"/>
      <c r="I23" s="597"/>
      <c r="J23" s="610" t="s">
        <v>16</v>
      </c>
      <c r="K23" s="611"/>
      <c r="L23" s="608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="128" customFormat="1" ht="18" customHeight="1"/>
    <row r="26" s="128" customFormat="1" ht="18" customHeight="1"/>
    <row r="27" s="128" customFormat="1" ht="18" customHeight="1"/>
    <row r="28" s="128" customFormat="1" ht="7.5" customHeight="1"/>
    <row r="29" s="128" customFormat="1" ht="31.5" customHeight="1"/>
    <row r="30" s="128" customFormat="1" ht="18.75" customHeight="1"/>
    <row r="31" s="128" customFormat="1" ht="18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39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39" customHeight="1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</sheetData>
  <mergeCells count="25">
    <mergeCell ref="J23:L23"/>
    <mergeCell ref="E23:I23"/>
    <mergeCell ref="C10:F10"/>
    <mergeCell ref="C16:F16"/>
    <mergeCell ref="G14:H14"/>
    <mergeCell ref="I14:J14"/>
    <mergeCell ref="H16:I16"/>
    <mergeCell ref="H10:I10"/>
    <mergeCell ref="G21:H21"/>
    <mergeCell ref="I21:J21"/>
    <mergeCell ref="B23:D23"/>
    <mergeCell ref="B5:M5"/>
    <mergeCell ref="E2:I2"/>
    <mergeCell ref="E3:I3"/>
    <mergeCell ref="E4:I4"/>
    <mergeCell ref="C2:D3"/>
    <mergeCell ref="C4:D4"/>
    <mergeCell ref="B6:L6"/>
    <mergeCell ref="C7:C8"/>
    <mergeCell ref="L7:L8"/>
    <mergeCell ref="J7:J8"/>
    <mergeCell ref="B7:B8"/>
    <mergeCell ref="I7:I8"/>
    <mergeCell ref="G7:G8"/>
    <mergeCell ref="H7:H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3"/>
  </sheetPr>
  <dimension ref="B2:M23"/>
  <sheetViews>
    <sheetView rightToLeft="1" zoomScale="75" zoomScaleNormal="75" workbookViewId="0" topLeftCell="A10">
      <selection activeCell="G14" sqref="G14:I15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244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34.5" customHeight="1" thickBot="1">
      <c r="B9" s="25"/>
      <c r="C9" s="713" t="s">
        <v>321</v>
      </c>
      <c r="D9" s="714"/>
      <c r="E9" s="247"/>
      <c r="F9" s="209"/>
      <c r="G9" s="37"/>
      <c r="H9" s="37"/>
      <c r="I9" s="92"/>
      <c r="J9" s="92"/>
      <c r="K9" s="92"/>
      <c r="L9" s="32"/>
    </row>
    <row r="10" spans="2:12" ht="39.75" customHeight="1" thickBot="1">
      <c r="B10" s="82"/>
      <c r="C10" s="748" t="s">
        <v>237</v>
      </c>
      <c r="D10" s="749"/>
      <c r="E10" s="749"/>
      <c r="F10" s="749"/>
      <c r="G10" s="163" t="s">
        <v>27</v>
      </c>
      <c r="H10" s="721" t="s">
        <v>238</v>
      </c>
      <c r="I10" s="722"/>
      <c r="J10" s="56"/>
      <c r="K10" s="18"/>
      <c r="L10" s="86"/>
    </row>
    <row r="11" spans="2:12" ht="22.5" customHeight="1">
      <c r="B11" s="189">
        <v>1</v>
      </c>
      <c r="C11" s="178" t="s">
        <v>239</v>
      </c>
      <c r="D11" s="173" t="s">
        <v>238</v>
      </c>
      <c r="E11" s="24">
        <v>3</v>
      </c>
      <c r="F11" s="24">
        <v>1</v>
      </c>
      <c r="G11" s="210">
        <v>9.75</v>
      </c>
      <c r="H11" s="210">
        <v>5</v>
      </c>
      <c r="I11" s="211"/>
      <c r="J11" s="18" t="s">
        <v>99</v>
      </c>
      <c r="K11" s="94">
        <f>E11*F11*G11*H11</f>
        <v>146.25</v>
      </c>
      <c r="L11" s="176"/>
    </row>
    <row r="12" spans="2:12" ht="22.5" customHeight="1" thickBot="1">
      <c r="B12" s="189">
        <v>2</v>
      </c>
      <c r="C12" s="178" t="s">
        <v>240</v>
      </c>
      <c r="D12" s="159" t="s">
        <v>238</v>
      </c>
      <c r="E12" s="37">
        <v>3</v>
      </c>
      <c r="F12" s="37">
        <v>1</v>
      </c>
      <c r="G12" s="327">
        <v>10</v>
      </c>
      <c r="H12" s="327">
        <v>5</v>
      </c>
      <c r="I12" s="203"/>
      <c r="J12" s="19" t="s">
        <v>99</v>
      </c>
      <c r="K12" s="121">
        <f>E12*F12*G12*H12</f>
        <v>150</v>
      </c>
      <c r="L12" s="196"/>
    </row>
    <row r="13" spans="2:12" ht="22.5" customHeight="1" thickBot="1">
      <c r="B13" s="189"/>
      <c r="C13" s="207"/>
      <c r="D13" s="389" t="s">
        <v>45</v>
      </c>
      <c r="E13" s="76"/>
      <c r="F13" s="46" t="s">
        <v>27</v>
      </c>
      <c r="G13" s="602" t="s">
        <v>238</v>
      </c>
      <c r="H13" s="602"/>
      <c r="I13" s="603" t="s">
        <v>99</v>
      </c>
      <c r="J13" s="603"/>
      <c r="K13" s="411">
        <f>SUM(K11:K12)</f>
        <v>296.25</v>
      </c>
      <c r="L13" s="86"/>
    </row>
    <row r="14" spans="2:12" ht="22.5" customHeight="1" thickBot="1">
      <c r="B14" s="189"/>
      <c r="C14" s="182"/>
      <c r="D14" s="173"/>
      <c r="E14" s="45"/>
      <c r="F14" s="24"/>
      <c r="G14" s="577"/>
      <c r="H14" s="590"/>
      <c r="I14" s="591"/>
      <c r="J14" s="23"/>
      <c r="K14" s="52"/>
      <c r="L14" s="196"/>
    </row>
    <row r="15" spans="2:12" ht="34.5" customHeight="1" thickBot="1">
      <c r="B15" s="218"/>
      <c r="C15" s="713" t="s">
        <v>241</v>
      </c>
      <c r="D15" s="714"/>
      <c r="E15" s="220"/>
      <c r="F15" s="37"/>
      <c r="G15" s="555"/>
      <c r="H15" s="555"/>
      <c r="I15" s="592"/>
      <c r="J15" s="18"/>
      <c r="K15" s="94"/>
      <c r="L15" s="176"/>
    </row>
    <row r="16" spans="2:12" ht="34.5" customHeight="1" thickBot="1">
      <c r="B16" s="82"/>
      <c r="C16" s="748" t="s">
        <v>242</v>
      </c>
      <c r="D16" s="749"/>
      <c r="E16" s="749"/>
      <c r="F16" s="749"/>
      <c r="G16" s="163" t="s">
        <v>27</v>
      </c>
      <c r="H16" s="721" t="s">
        <v>243</v>
      </c>
      <c r="I16" s="722"/>
      <c r="J16" s="56"/>
      <c r="K16" s="94"/>
      <c r="L16" s="176"/>
    </row>
    <row r="17" spans="2:12" ht="22.5" customHeight="1">
      <c r="B17" s="189">
        <v>1</v>
      </c>
      <c r="C17" s="221" t="s">
        <v>245</v>
      </c>
      <c r="D17" s="159" t="s">
        <v>243</v>
      </c>
      <c r="E17" s="24">
        <v>1</v>
      </c>
      <c r="F17" s="24">
        <v>3</v>
      </c>
      <c r="G17" s="210">
        <v>12.5</v>
      </c>
      <c r="H17" s="210">
        <v>0.35</v>
      </c>
      <c r="I17" s="211">
        <v>0.4</v>
      </c>
      <c r="J17" s="18" t="s">
        <v>58</v>
      </c>
      <c r="K17" s="94">
        <f>ROUND(F17*G17*H17*I17,2)</f>
        <v>5.25</v>
      </c>
      <c r="L17" s="196"/>
    </row>
    <row r="18" spans="2:12" ht="22.5" customHeight="1">
      <c r="B18" s="189">
        <v>2</v>
      </c>
      <c r="C18" s="221" t="s">
        <v>246</v>
      </c>
      <c r="D18" s="161" t="s">
        <v>243</v>
      </c>
      <c r="E18" s="24">
        <v>1</v>
      </c>
      <c r="F18" s="24">
        <v>2</v>
      </c>
      <c r="G18" s="105">
        <v>8.95</v>
      </c>
      <c r="H18" s="105">
        <v>0.35</v>
      </c>
      <c r="I18" s="192">
        <v>0.4</v>
      </c>
      <c r="J18" s="18" t="s">
        <v>58</v>
      </c>
      <c r="K18" s="94">
        <f>ROUND(F18*G18*H18*I18,2)</f>
        <v>2.51</v>
      </c>
      <c r="L18" s="176"/>
    </row>
    <row r="19" spans="2:12" ht="22.5" customHeight="1">
      <c r="B19" s="14">
        <v>3</v>
      </c>
      <c r="C19" s="221" t="s">
        <v>247</v>
      </c>
      <c r="D19" s="158" t="s">
        <v>243</v>
      </c>
      <c r="E19" s="24">
        <v>1</v>
      </c>
      <c r="F19" s="24">
        <v>1</v>
      </c>
      <c r="G19" s="105">
        <v>4.475</v>
      </c>
      <c r="H19" s="105">
        <v>0.35</v>
      </c>
      <c r="I19" s="192">
        <v>0.4</v>
      </c>
      <c r="J19" s="18" t="s">
        <v>58</v>
      </c>
      <c r="K19" s="94">
        <f>ROUND(F19*G19*H19*I19,2)</f>
        <v>0.63</v>
      </c>
      <c r="L19" s="53"/>
    </row>
    <row r="20" spans="2:12" ht="22.5" customHeight="1" thickBot="1">
      <c r="B20" s="16">
        <v>4</v>
      </c>
      <c r="C20" s="221" t="s">
        <v>248</v>
      </c>
      <c r="D20" s="161" t="s">
        <v>243</v>
      </c>
      <c r="E20" s="37">
        <v>1</v>
      </c>
      <c r="F20" s="37">
        <v>1</v>
      </c>
      <c r="G20" s="327">
        <v>4.475</v>
      </c>
      <c r="H20" s="327">
        <v>0.35</v>
      </c>
      <c r="I20" s="203">
        <v>0.4</v>
      </c>
      <c r="J20" s="19" t="s">
        <v>58</v>
      </c>
      <c r="K20" s="121">
        <f>ROUND(F20*G20*H20*I20,2)</f>
        <v>0.63</v>
      </c>
      <c r="L20" s="53"/>
    </row>
    <row r="21" spans="2:13" ht="22.5" customHeight="1" thickBot="1">
      <c r="B21" s="16"/>
      <c r="C21" s="205"/>
      <c r="D21" s="389" t="s">
        <v>46</v>
      </c>
      <c r="E21" s="76"/>
      <c r="F21" s="46"/>
      <c r="G21" s="466"/>
      <c r="H21" s="471"/>
      <c r="I21" s="472"/>
      <c r="J21" s="428" t="s">
        <v>58</v>
      </c>
      <c r="K21" s="411">
        <f>SUM(K17:K20)</f>
        <v>9.020000000000001</v>
      </c>
      <c r="L21" s="465"/>
      <c r="M21" s="1"/>
    </row>
    <row r="22" spans="2:12" ht="39" customHeight="1" thickBot="1">
      <c r="B22" s="596" t="s">
        <v>14</v>
      </c>
      <c r="C22" s="611"/>
      <c r="D22" s="597"/>
      <c r="E22" s="611" t="s">
        <v>15</v>
      </c>
      <c r="F22" s="611"/>
      <c r="G22" s="611"/>
      <c r="H22" s="611"/>
      <c r="I22" s="597"/>
      <c r="J22" s="610" t="s">
        <v>16</v>
      </c>
      <c r="K22" s="611"/>
      <c r="L22" s="608"/>
    </row>
    <row r="23" spans="2:12" ht="31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="128" customFormat="1" ht="18" customHeight="1"/>
    <row r="25" s="128" customFormat="1" ht="18" customHeight="1"/>
    <row r="26" s="128" customFormat="1" ht="18" customHeight="1"/>
    <row r="27" s="128" customFormat="1" ht="7.5" customHeight="1"/>
    <row r="28" s="128" customFormat="1" ht="31.5" customHeight="1"/>
    <row r="29" s="128" customFormat="1" ht="18.75" customHeight="1"/>
    <row r="30" s="128" customFormat="1" ht="18.75" customHeight="1"/>
    <row r="31" s="128" customFormat="1" ht="24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39.75" customHeight="1"/>
    <row r="40" s="128" customFormat="1" ht="24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39" customHeight="1"/>
    <row r="46" s="128" customFormat="1" ht="12.75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</sheetData>
  <mergeCells count="25">
    <mergeCell ref="C9:D9"/>
    <mergeCell ref="B6:L6"/>
    <mergeCell ref="C7:C8"/>
    <mergeCell ref="L7:L8"/>
    <mergeCell ref="B7:B8"/>
    <mergeCell ref="I7:I8"/>
    <mergeCell ref="G7:G8"/>
    <mergeCell ref="H7:H8"/>
    <mergeCell ref="J7:J8"/>
    <mergeCell ref="B5:M5"/>
    <mergeCell ref="E2:I2"/>
    <mergeCell ref="E3:I3"/>
    <mergeCell ref="E4:I4"/>
    <mergeCell ref="C2:D3"/>
    <mergeCell ref="C4:D4"/>
    <mergeCell ref="E22:I22"/>
    <mergeCell ref="C10:F10"/>
    <mergeCell ref="C16:F16"/>
    <mergeCell ref="G13:H13"/>
    <mergeCell ref="I13:J13"/>
    <mergeCell ref="H16:I16"/>
    <mergeCell ref="H10:I10"/>
    <mergeCell ref="B22:D22"/>
    <mergeCell ref="J22:L22"/>
    <mergeCell ref="C15:D15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3"/>
  </sheetPr>
  <dimension ref="B2:M24"/>
  <sheetViews>
    <sheetView rightToLeft="1" zoomScale="75" zoomScaleNormal="75" workbookViewId="0" topLeftCell="A13">
      <selection activeCell="D22" sqref="D22:K22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312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4.75" customHeight="1">
      <c r="B9" s="25"/>
      <c r="C9" s="151" t="s">
        <v>128</v>
      </c>
      <c r="D9" s="208"/>
      <c r="E9" s="42"/>
      <c r="F9" s="209"/>
      <c r="G9" s="37"/>
      <c r="H9" s="37"/>
      <c r="I9" s="92"/>
      <c r="J9" s="18" t="s">
        <v>58</v>
      </c>
      <c r="K9" s="72">
        <f>'متره ص(21)'!K21</f>
        <v>9.020000000000001</v>
      </c>
      <c r="L9" s="223"/>
    </row>
    <row r="10" spans="2:12" ht="24.75" customHeight="1">
      <c r="B10" s="189">
        <v>5</v>
      </c>
      <c r="C10" s="221" t="s">
        <v>249</v>
      </c>
      <c r="D10" s="158" t="s">
        <v>243</v>
      </c>
      <c r="E10" s="24">
        <v>1</v>
      </c>
      <c r="F10" s="3">
        <v>2</v>
      </c>
      <c r="G10" s="105">
        <v>3.475</v>
      </c>
      <c r="H10" s="105">
        <v>0.35</v>
      </c>
      <c r="I10" s="192">
        <v>0.4</v>
      </c>
      <c r="J10" s="18" t="s">
        <v>58</v>
      </c>
      <c r="K10" s="94">
        <f>ROUND(F10*G10*H10*I10,2)</f>
        <v>0.97</v>
      </c>
      <c r="L10" s="224"/>
    </row>
    <row r="11" spans="2:12" ht="24.75" customHeight="1">
      <c r="B11" s="189">
        <v>6</v>
      </c>
      <c r="C11" s="221" t="s">
        <v>250</v>
      </c>
      <c r="D11" s="158" t="s">
        <v>243</v>
      </c>
      <c r="E11" s="24">
        <v>1</v>
      </c>
      <c r="F11" s="3">
        <v>1</v>
      </c>
      <c r="G11" s="105">
        <v>2.15</v>
      </c>
      <c r="H11" s="105">
        <v>0.35</v>
      </c>
      <c r="I11" s="192">
        <v>0.4</v>
      </c>
      <c r="J11" s="18" t="s">
        <v>58</v>
      </c>
      <c r="K11" s="94">
        <f>ROUND(F11*G11*H11*I11,2)</f>
        <v>0.3</v>
      </c>
      <c r="L11" s="224"/>
    </row>
    <row r="12" spans="2:12" ht="24.75" customHeight="1" thickBot="1">
      <c r="B12" s="189">
        <v>7</v>
      </c>
      <c r="C12" s="221" t="s">
        <v>251</v>
      </c>
      <c r="D12" s="161" t="s">
        <v>243</v>
      </c>
      <c r="E12" s="37">
        <v>1</v>
      </c>
      <c r="F12" s="5">
        <v>1</v>
      </c>
      <c r="G12" s="327">
        <v>2.95</v>
      </c>
      <c r="H12" s="327">
        <v>0.35</v>
      </c>
      <c r="I12" s="203">
        <v>0.4</v>
      </c>
      <c r="J12" s="19" t="s">
        <v>58</v>
      </c>
      <c r="K12" s="121">
        <f>ROUND(F12*G12*H12*I12,2)</f>
        <v>0.41</v>
      </c>
      <c r="L12" s="224"/>
    </row>
    <row r="13" spans="2:12" ht="24.75" customHeight="1" thickBot="1">
      <c r="B13" s="189"/>
      <c r="C13" s="473"/>
      <c r="D13" s="389" t="s">
        <v>45</v>
      </c>
      <c r="E13" s="76"/>
      <c r="F13" s="46" t="s">
        <v>27</v>
      </c>
      <c r="G13" s="602" t="s">
        <v>243</v>
      </c>
      <c r="H13" s="602"/>
      <c r="I13" s="603" t="s">
        <v>58</v>
      </c>
      <c r="J13" s="603"/>
      <c r="K13" s="411">
        <f>SUM(K9:K12)</f>
        <v>10.700000000000003</v>
      </c>
      <c r="L13" s="226"/>
    </row>
    <row r="14" spans="2:12" ht="24.75" customHeight="1" thickBot="1">
      <c r="B14" s="189"/>
      <c r="C14" s="474"/>
      <c r="D14" s="228"/>
      <c r="E14" s="228"/>
      <c r="F14" s="228"/>
      <c r="G14" s="228"/>
      <c r="H14" s="228"/>
      <c r="I14" s="228"/>
      <c r="J14" s="251"/>
      <c r="K14" s="251"/>
      <c r="L14" s="224"/>
    </row>
    <row r="15" spans="2:12" ht="24.75" customHeight="1" thickBot="1">
      <c r="B15" s="218"/>
      <c r="C15" s="755" t="s">
        <v>252</v>
      </c>
      <c r="D15" s="756"/>
      <c r="E15" s="756"/>
      <c r="F15" s="756"/>
      <c r="G15" s="163" t="s">
        <v>27</v>
      </c>
      <c r="H15" s="721" t="s">
        <v>253</v>
      </c>
      <c r="I15" s="722"/>
      <c r="J15" s="56"/>
      <c r="K15" s="94"/>
      <c r="L15" s="224"/>
    </row>
    <row r="16" spans="2:12" ht="24.75" customHeight="1">
      <c r="B16" s="189">
        <v>1</v>
      </c>
      <c r="C16" s="221" t="s">
        <v>254</v>
      </c>
      <c r="D16" s="159" t="s">
        <v>253</v>
      </c>
      <c r="E16" s="24">
        <v>1</v>
      </c>
      <c r="F16" s="24">
        <v>3</v>
      </c>
      <c r="G16" s="210">
        <v>12.5</v>
      </c>
      <c r="H16" s="475" t="s">
        <v>255</v>
      </c>
      <c r="I16" s="211">
        <v>2.6</v>
      </c>
      <c r="J16" s="18" t="s">
        <v>99</v>
      </c>
      <c r="K16" s="94">
        <f aca="true" t="shared" si="0" ref="K16:K21">ROUND(F16*G16*I16,2)</f>
        <v>97.5</v>
      </c>
      <c r="L16" s="224"/>
    </row>
    <row r="17" spans="2:12" ht="24.75" customHeight="1">
      <c r="B17" s="189">
        <v>2</v>
      </c>
      <c r="C17" s="221" t="s">
        <v>256</v>
      </c>
      <c r="D17" s="161" t="s">
        <v>253</v>
      </c>
      <c r="E17" s="24">
        <v>1</v>
      </c>
      <c r="F17" s="24">
        <v>-1</v>
      </c>
      <c r="G17" s="105">
        <v>1</v>
      </c>
      <c r="H17" s="225" t="s">
        <v>255</v>
      </c>
      <c r="I17" s="192">
        <v>2.5</v>
      </c>
      <c r="J17" s="18" t="s">
        <v>99</v>
      </c>
      <c r="K17" s="94">
        <f t="shared" si="0"/>
        <v>-2.5</v>
      </c>
      <c r="L17" s="224"/>
    </row>
    <row r="18" spans="2:12" ht="24.75" customHeight="1">
      <c r="B18" s="189">
        <v>3</v>
      </c>
      <c r="C18" s="231" t="s">
        <v>384</v>
      </c>
      <c r="D18" s="161" t="s">
        <v>253</v>
      </c>
      <c r="E18" s="24">
        <v>1</v>
      </c>
      <c r="F18" s="24">
        <v>-1</v>
      </c>
      <c r="G18" s="105">
        <v>1.8</v>
      </c>
      <c r="H18" s="225" t="s">
        <v>255</v>
      </c>
      <c r="I18" s="192">
        <v>1.7</v>
      </c>
      <c r="J18" s="18" t="s">
        <v>99</v>
      </c>
      <c r="K18" s="94">
        <f t="shared" si="0"/>
        <v>-3.06</v>
      </c>
      <c r="L18" s="224"/>
    </row>
    <row r="19" spans="2:12" ht="24.75" customHeight="1">
      <c r="B19" s="189">
        <v>4</v>
      </c>
      <c r="C19" s="221" t="s">
        <v>257</v>
      </c>
      <c r="D19" s="161" t="s">
        <v>253</v>
      </c>
      <c r="E19" s="24">
        <v>1</v>
      </c>
      <c r="F19" s="24">
        <v>2</v>
      </c>
      <c r="G19" s="105">
        <v>9.4</v>
      </c>
      <c r="H19" s="225" t="s">
        <v>255</v>
      </c>
      <c r="I19" s="192">
        <v>2.6</v>
      </c>
      <c r="J19" s="18" t="s">
        <v>99</v>
      </c>
      <c r="K19" s="94">
        <f t="shared" si="0"/>
        <v>48.88</v>
      </c>
      <c r="L19" s="224"/>
    </row>
    <row r="20" spans="2:12" ht="24.75" customHeight="1">
      <c r="B20" s="189">
        <v>5</v>
      </c>
      <c r="C20" s="221" t="s">
        <v>258</v>
      </c>
      <c r="D20" s="161" t="s">
        <v>253</v>
      </c>
      <c r="E20" s="24">
        <v>1</v>
      </c>
      <c r="F20" s="24">
        <v>-1</v>
      </c>
      <c r="G20" s="105">
        <v>4.2</v>
      </c>
      <c r="H20" s="225" t="s">
        <v>255</v>
      </c>
      <c r="I20" s="192">
        <v>2.6</v>
      </c>
      <c r="J20" s="18" t="s">
        <v>99</v>
      </c>
      <c r="K20" s="94">
        <f t="shared" si="0"/>
        <v>-10.92</v>
      </c>
      <c r="L20" s="224"/>
    </row>
    <row r="21" spans="2:12" ht="24.75" customHeight="1" thickBot="1">
      <c r="B21" s="189">
        <v>6</v>
      </c>
      <c r="C21" s="221" t="s">
        <v>259</v>
      </c>
      <c r="D21" s="161" t="s">
        <v>253</v>
      </c>
      <c r="E21" s="37">
        <v>1</v>
      </c>
      <c r="F21" s="37">
        <v>2</v>
      </c>
      <c r="G21" s="327">
        <v>3.6</v>
      </c>
      <c r="H21" s="476" t="s">
        <v>255</v>
      </c>
      <c r="I21" s="203">
        <v>2.6</v>
      </c>
      <c r="J21" s="19" t="s">
        <v>99</v>
      </c>
      <c r="K21" s="121">
        <f t="shared" si="0"/>
        <v>18.72</v>
      </c>
      <c r="L21" s="224"/>
    </row>
    <row r="22" spans="2:12" ht="24.75" customHeight="1" thickBot="1">
      <c r="B22" s="222"/>
      <c r="C22" s="473"/>
      <c r="D22" s="389" t="s">
        <v>45</v>
      </c>
      <c r="E22" s="76"/>
      <c r="F22" s="46" t="s">
        <v>27</v>
      </c>
      <c r="G22" s="602" t="s">
        <v>253</v>
      </c>
      <c r="H22" s="602"/>
      <c r="I22" s="603" t="s">
        <v>58</v>
      </c>
      <c r="J22" s="603"/>
      <c r="K22" s="411">
        <f>SUM(K16:K21)</f>
        <v>148.62</v>
      </c>
      <c r="L22" s="226"/>
    </row>
    <row r="23" spans="2:12" ht="39" customHeight="1" thickBot="1">
      <c r="B23" s="596" t="s">
        <v>14</v>
      </c>
      <c r="C23" s="631"/>
      <c r="D23" s="609"/>
      <c r="E23" s="631" t="s">
        <v>15</v>
      </c>
      <c r="F23" s="631"/>
      <c r="G23" s="631"/>
      <c r="H23" s="631"/>
      <c r="I23" s="609"/>
      <c r="J23" s="633" t="s">
        <v>16</v>
      </c>
      <c r="K23" s="631"/>
      <c r="L23" s="632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="128" customFormat="1" ht="18" customHeight="1"/>
    <row r="26" s="128" customFormat="1" ht="18" customHeight="1"/>
    <row r="27" s="128" customFormat="1" ht="18" customHeight="1"/>
    <row r="28" s="128" customFormat="1" ht="7.5" customHeight="1"/>
    <row r="29" s="128" customFormat="1" ht="31.5" customHeight="1"/>
    <row r="30" s="128" customFormat="1" ht="18.75" customHeight="1"/>
    <row r="31" s="128" customFormat="1" ht="18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39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39" customHeight="1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</sheetData>
  <mergeCells count="23">
    <mergeCell ref="E23:I23"/>
    <mergeCell ref="B23:D23"/>
    <mergeCell ref="J23:L23"/>
    <mergeCell ref="G22:H22"/>
    <mergeCell ref="I22:J22"/>
    <mergeCell ref="B5:M5"/>
    <mergeCell ref="E2:I2"/>
    <mergeCell ref="E3:I3"/>
    <mergeCell ref="E4:I4"/>
    <mergeCell ref="C2:D3"/>
    <mergeCell ref="C4:D4"/>
    <mergeCell ref="B6:L6"/>
    <mergeCell ref="C7:C8"/>
    <mergeCell ref="L7:L8"/>
    <mergeCell ref="B7:B8"/>
    <mergeCell ref="I7:I8"/>
    <mergeCell ref="G7:G8"/>
    <mergeCell ref="H7:H8"/>
    <mergeCell ref="J7:J8"/>
    <mergeCell ref="G13:H13"/>
    <mergeCell ref="I13:J13"/>
    <mergeCell ref="C15:F15"/>
    <mergeCell ref="H15:I15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7"/>
  </sheetPr>
  <dimension ref="B2:M24"/>
  <sheetViews>
    <sheetView rightToLeft="1" zoomScale="75" zoomScaleNormal="75" workbookViewId="0" topLeftCell="A19">
      <selection activeCell="D22" sqref="D22:K22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312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7"/>
      <c r="D8" s="4" t="s">
        <v>2</v>
      </c>
      <c r="E8" s="4" t="s">
        <v>3</v>
      </c>
      <c r="F8" s="4" t="s">
        <v>5</v>
      </c>
      <c r="G8" s="641"/>
      <c r="H8" s="641"/>
      <c r="I8" s="696"/>
      <c r="J8" s="640"/>
      <c r="K8" s="33" t="s">
        <v>8</v>
      </c>
      <c r="L8" s="644"/>
    </row>
    <row r="9" spans="2:12" ht="24.75" customHeight="1" thickBot="1">
      <c r="B9" s="232"/>
      <c r="C9" s="755" t="s">
        <v>260</v>
      </c>
      <c r="D9" s="756"/>
      <c r="E9" s="756"/>
      <c r="F9" s="756"/>
      <c r="G9" s="163" t="s">
        <v>27</v>
      </c>
      <c r="H9" s="721" t="s">
        <v>261</v>
      </c>
      <c r="I9" s="722"/>
      <c r="J9" s="56"/>
      <c r="K9" s="94"/>
      <c r="L9" s="223"/>
    </row>
    <row r="10" spans="2:12" ht="24.75" customHeight="1" thickBot="1">
      <c r="B10" s="189">
        <v>1</v>
      </c>
      <c r="C10" s="221" t="s">
        <v>262</v>
      </c>
      <c r="D10" s="159" t="s">
        <v>261</v>
      </c>
      <c r="E10" s="24">
        <v>1</v>
      </c>
      <c r="F10" s="24">
        <v>1</v>
      </c>
      <c r="G10" s="210">
        <v>3.5</v>
      </c>
      <c r="H10" s="475" t="s">
        <v>267</v>
      </c>
      <c r="I10" s="211">
        <v>2.6</v>
      </c>
      <c r="J10" s="18" t="s">
        <v>99</v>
      </c>
      <c r="K10" s="94">
        <f aca="true" t="shared" si="0" ref="K10:K16">ROUND(F10*G10*I10,2)</f>
        <v>9.1</v>
      </c>
      <c r="L10" s="224"/>
    </row>
    <row r="11" spans="2:12" ht="24.75" customHeight="1" thickBot="1">
      <c r="B11" s="189">
        <v>2</v>
      </c>
      <c r="C11" s="221" t="s">
        <v>263</v>
      </c>
      <c r="D11" s="202" t="s">
        <v>261</v>
      </c>
      <c r="E11" s="24">
        <v>1</v>
      </c>
      <c r="F11" s="24">
        <v>1</v>
      </c>
      <c r="G11" s="105">
        <v>3.5</v>
      </c>
      <c r="H11" s="225" t="s">
        <v>267</v>
      </c>
      <c r="I11" s="192">
        <v>2.6</v>
      </c>
      <c r="J11" s="18" t="s">
        <v>99</v>
      </c>
      <c r="K11" s="94">
        <f t="shared" si="0"/>
        <v>9.1</v>
      </c>
      <c r="L11" s="224"/>
    </row>
    <row r="12" spans="2:12" ht="24.75" customHeight="1" thickBot="1">
      <c r="B12" s="189">
        <v>3</v>
      </c>
      <c r="C12" s="221" t="s">
        <v>264</v>
      </c>
      <c r="D12" s="202" t="s">
        <v>261</v>
      </c>
      <c r="E12" s="24">
        <v>1</v>
      </c>
      <c r="F12" s="24">
        <v>1</v>
      </c>
      <c r="G12" s="105">
        <v>3.7</v>
      </c>
      <c r="H12" s="225" t="s">
        <v>267</v>
      </c>
      <c r="I12" s="192">
        <v>2.6</v>
      </c>
      <c r="J12" s="18" t="s">
        <v>99</v>
      </c>
      <c r="K12" s="94">
        <f t="shared" si="0"/>
        <v>9.62</v>
      </c>
      <c r="L12" s="224"/>
    </row>
    <row r="13" spans="2:12" ht="24.75" customHeight="1">
      <c r="B13" s="39">
        <v>4</v>
      </c>
      <c r="C13" s="221" t="s">
        <v>265</v>
      </c>
      <c r="D13" s="202" t="s">
        <v>261</v>
      </c>
      <c r="E13" s="24">
        <v>1</v>
      </c>
      <c r="F13" s="24">
        <v>2</v>
      </c>
      <c r="G13" s="105">
        <v>0.35</v>
      </c>
      <c r="H13" s="225" t="s">
        <v>267</v>
      </c>
      <c r="I13" s="192">
        <v>2.6</v>
      </c>
      <c r="J13" s="18" t="s">
        <v>99</v>
      </c>
      <c r="K13" s="94">
        <f t="shared" si="0"/>
        <v>1.82</v>
      </c>
      <c r="L13" s="224"/>
    </row>
    <row r="14" spans="2:12" ht="24.75" customHeight="1">
      <c r="B14" s="189">
        <v>5</v>
      </c>
      <c r="C14" s="221" t="s">
        <v>266</v>
      </c>
      <c r="D14" s="161" t="s">
        <v>261</v>
      </c>
      <c r="E14" s="24">
        <v>1</v>
      </c>
      <c r="F14" s="24">
        <v>2</v>
      </c>
      <c r="G14" s="105">
        <v>0.5</v>
      </c>
      <c r="H14" s="225" t="s">
        <v>267</v>
      </c>
      <c r="I14" s="192">
        <v>2.6</v>
      </c>
      <c r="J14" s="18" t="s">
        <v>99</v>
      </c>
      <c r="K14" s="94">
        <f t="shared" si="0"/>
        <v>2.6</v>
      </c>
      <c r="L14" s="224"/>
    </row>
    <row r="15" spans="2:12" ht="24.75" customHeight="1">
      <c r="B15" s="229">
        <v>6</v>
      </c>
      <c r="C15" s="221" t="s">
        <v>268</v>
      </c>
      <c r="D15" s="161" t="s">
        <v>261</v>
      </c>
      <c r="E15" s="24">
        <v>1</v>
      </c>
      <c r="F15" s="24">
        <v>1</v>
      </c>
      <c r="G15" s="105">
        <v>0.5</v>
      </c>
      <c r="H15" s="225" t="s">
        <v>267</v>
      </c>
      <c r="I15" s="192">
        <v>2.6</v>
      </c>
      <c r="J15" s="18" t="s">
        <v>99</v>
      </c>
      <c r="K15" s="94">
        <f t="shared" si="0"/>
        <v>1.3</v>
      </c>
      <c r="L15" s="224"/>
    </row>
    <row r="16" spans="2:12" ht="24.75" customHeight="1" thickBot="1">
      <c r="B16" s="229">
        <v>7</v>
      </c>
      <c r="C16" s="231" t="s">
        <v>269</v>
      </c>
      <c r="D16" s="161" t="s">
        <v>261</v>
      </c>
      <c r="E16" s="37">
        <v>1</v>
      </c>
      <c r="F16" s="5">
        <v>-2</v>
      </c>
      <c r="G16" s="327">
        <v>0.8</v>
      </c>
      <c r="H16" s="476" t="s">
        <v>267</v>
      </c>
      <c r="I16" s="230">
        <v>0.7</v>
      </c>
      <c r="J16" s="19" t="s">
        <v>99</v>
      </c>
      <c r="K16" s="477">
        <f t="shared" si="0"/>
        <v>-1.12</v>
      </c>
      <c r="L16" s="224"/>
    </row>
    <row r="17" spans="2:12" ht="24.75" customHeight="1" thickBot="1">
      <c r="B17" s="222"/>
      <c r="C17" s="473"/>
      <c r="D17" s="389" t="s">
        <v>45</v>
      </c>
      <c r="E17" s="76"/>
      <c r="F17" s="46" t="s">
        <v>27</v>
      </c>
      <c r="G17" s="602" t="s">
        <v>261</v>
      </c>
      <c r="H17" s="602"/>
      <c r="I17" s="603" t="s">
        <v>99</v>
      </c>
      <c r="J17" s="603"/>
      <c r="K17" s="411">
        <f>SUM(K10:K16)</f>
        <v>32.42</v>
      </c>
      <c r="L17" s="226"/>
    </row>
    <row r="18" spans="2:12" ht="24.75" customHeight="1" thickBot="1">
      <c r="B18" s="189"/>
      <c r="C18" s="479"/>
      <c r="D18" s="480"/>
      <c r="E18" s="480"/>
      <c r="F18" s="480"/>
      <c r="G18" s="480"/>
      <c r="H18" s="480"/>
      <c r="I18" s="480"/>
      <c r="J18" s="172"/>
      <c r="K18" s="172"/>
      <c r="L18" s="224"/>
    </row>
    <row r="19" spans="2:12" ht="34.5" customHeight="1" thickBot="1">
      <c r="B19" s="82"/>
      <c r="C19" s="748" t="s">
        <v>270</v>
      </c>
      <c r="D19" s="749"/>
      <c r="E19" s="749"/>
      <c r="F19" s="749"/>
      <c r="G19" s="163" t="s">
        <v>27</v>
      </c>
      <c r="H19" s="721" t="s">
        <v>271</v>
      </c>
      <c r="I19" s="722"/>
      <c r="J19" s="478"/>
      <c r="K19" s="166"/>
      <c r="L19" s="224"/>
    </row>
    <row r="20" spans="2:12" ht="24.75" customHeight="1">
      <c r="B20" s="189">
        <v>1</v>
      </c>
      <c r="C20" s="221" t="s">
        <v>272</v>
      </c>
      <c r="D20" s="159" t="s">
        <v>271</v>
      </c>
      <c r="E20" s="24">
        <v>2</v>
      </c>
      <c r="F20" s="24">
        <v>2</v>
      </c>
      <c r="G20" s="275">
        <v>12.5</v>
      </c>
      <c r="H20" s="275">
        <v>0.22</v>
      </c>
      <c r="I20" s="275">
        <v>2.9</v>
      </c>
      <c r="J20" s="18" t="s">
        <v>58</v>
      </c>
      <c r="K20" s="94">
        <f>ROUND(E20*F20*G20*H20*I20,2)</f>
        <v>31.9</v>
      </c>
      <c r="L20" s="224"/>
    </row>
    <row r="21" spans="2:12" ht="24.75" customHeight="1" thickBot="1">
      <c r="B21" s="39">
        <v>2</v>
      </c>
      <c r="C21" s="221" t="s">
        <v>273</v>
      </c>
      <c r="D21" s="161" t="s">
        <v>271</v>
      </c>
      <c r="E21" s="37">
        <v>2</v>
      </c>
      <c r="F21" s="37">
        <v>1</v>
      </c>
      <c r="G21" s="463">
        <v>2.5</v>
      </c>
      <c r="H21" s="463">
        <v>0.22</v>
      </c>
      <c r="I21" s="463">
        <v>2.9</v>
      </c>
      <c r="J21" s="19" t="s">
        <v>58</v>
      </c>
      <c r="K21" s="121">
        <f>ROUND(E21*F21*G21*H21*I21,2)</f>
        <v>3.19</v>
      </c>
      <c r="L21" s="224"/>
    </row>
    <row r="22" spans="2:13" ht="24.75" customHeight="1" thickBot="1">
      <c r="B22" s="222"/>
      <c r="C22" s="481"/>
      <c r="D22" s="389" t="s">
        <v>45</v>
      </c>
      <c r="E22" s="482"/>
      <c r="F22" s="482"/>
      <c r="G22" s="482"/>
      <c r="H22" s="482"/>
      <c r="I22" s="482"/>
      <c r="J22" s="428" t="s">
        <v>58</v>
      </c>
      <c r="K22" s="411">
        <f>SUM(K20:K21)</f>
        <v>35.089999999999996</v>
      </c>
      <c r="L22" s="235"/>
      <c r="M22" s="1"/>
    </row>
    <row r="23" spans="2:12" ht="39" customHeight="1" thickBot="1">
      <c r="B23" s="760" t="s">
        <v>14</v>
      </c>
      <c r="C23" s="760"/>
      <c r="D23" s="630"/>
      <c r="E23" s="757" t="s">
        <v>15</v>
      </c>
      <c r="F23" s="758"/>
      <c r="G23" s="758"/>
      <c r="H23" s="758"/>
      <c r="I23" s="759"/>
      <c r="J23" s="632" t="s">
        <v>16</v>
      </c>
      <c r="K23" s="758"/>
      <c r="L23" s="760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="128" customFormat="1" ht="18" customHeight="1"/>
    <row r="26" s="128" customFormat="1" ht="18" customHeight="1"/>
    <row r="27" s="128" customFormat="1" ht="18" customHeight="1"/>
    <row r="28" s="128" customFormat="1" ht="7.5" customHeight="1"/>
    <row r="29" s="128" customFormat="1" ht="31.5" customHeight="1"/>
    <row r="30" s="128" customFormat="1" ht="18.75" customHeight="1"/>
    <row r="31" s="128" customFormat="1" ht="18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39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39" customHeight="1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</sheetData>
  <mergeCells count="23">
    <mergeCell ref="H7:H8"/>
    <mergeCell ref="J7:J8"/>
    <mergeCell ref="C9:F9"/>
    <mergeCell ref="H9:I9"/>
    <mergeCell ref="E2:I2"/>
    <mergeCell ref="E3:I3"/>
    <mergeCell ref="E4:I4"/>
    <mergeCell ref="C2:D3"/>
    <mergeCell ref="C4:D4"/>
    <mergeCell ref="E23:I23"/>
    <mergeCell ref="B23:D23"/>
    <mergeCell ref="J23:L23"/>
    <mergeCell ref="B5:M5"/>
    <mergeCell ref="B6:L6"/>
    <mergeCell ref="C7:C8"/>
    <mergeCell ref="L7:L8"/>
    <mergeCell ref="B7:B8"/>
    <mergeCell ref="I7:I8"/>
    <mergeCell ref="G7:G8"/>
    <mergeCell ref="G17:H17"/>
    <mergeCell ref="I17:J17"/>
    <mergeCell ref="C19:F19"/>
    <mergeCell ref="H19:I19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B2:M24"/>
  <sheetViews>
    <sheetView rightToLeft="1" zoomScale="75" zoomScaleNormal="75" workbookViewId="0" topLeftCell="A10">
      <selection activeCell="D22" sqref="D22:K22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319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4.75" customHeight="1" thickBot="1">
      <c r="B9" s="236"/>
      <c r="C9" s="151" t="s">
        <v>128</v>
      </c>
      <c r="D9" s="161" t="s">
        <v>271</v>
      </c>
      <c r="E9" s="233"/>
      <c r="F9" s="233"/>
      <c r="G9" s="201"/>
      <c r="H9" s="234"/>
      <c r="I9" s="234"/>
      <c r="J9" s="18" t="s">
        <v>58</v>
      </c>
      <c r="K9" s="146">
        <f>'متره ص(23)'!K22</f>
        <v>35.089999999999996</v>
      </c>
      <c r="L9" s="223"/>
    </row>
    <row r="10" spans="2:12" ht="24.75" customHeight="1">
      <c r="B10" s="39">
        <v>3</v>
      </c>
      <c r="C10" s="221" t="s">
        <v>274</v>
      </c>
      <c r="D10" s="161" t="s">
        <v>271</v>
      </c>
      <c r="E10" s="24">
        <v>2</v>
      </c>
      <c r="F10" s="24">
        <v>1</v>
      </c>
      <c r="G10" s="180">
        <v>3.2</v>
      </c>
      <c r="H10" s="180">
        <v>0.12</v>
      </c>
      <c r="I10" s="180">
        <v>2.9</v>
      </c>
      <c r="J10" s="18" t="s">
        <v>58</v>
      </c>
      <c r="K10" s="94">
        <f aca="true" t="shared" si="0" ref="K10:K21">ROUND(E10*F10*G10*H10*I10,2)</f>
        <v>2.23</v>
      </c>
      <c r="L10" s="224"/>
    </row>
    <row r="11" spans="2:12" ht="24.75" customHeight="1">
      <c r="B11" s="189">
        <v>4</v>
      </c>
      <c r="C11" s="221" t="s">
        <v>275</v>
      </c>
      <c r="D11" s="161" t="s">
        <v>271</v>
      </c>
      <c r="E11" s="24">
        <v>2</v>
      </c>
      <c r="F11" s="3">
        <v>-1</v>
      </c>
      <c r="G11" s="105">
        <v>1</v>
      </c>
      <c r="H11" s="180">
        <v>0.12</v>
      </c>
      <c r="I11" s="18">
        <v>2.2</v>
      </c>
      <c r="J11" s="18" t="s">
        <v>58</v>
      </c>
      <c r="K11" s="94">
        <f t="shared" si="0"/>
        <v>-0.53</v>
      </c>
      <c r="L11" s="224"/>
    </row>
    <row r="12" spans="2:12" ht="24.75" customHeight="1">
      <c r="B12" s="189">
        <v>5</v>
      </c>
      <c r="C12" s="221" t="s">
        <v>276</v>
      </c>
      <c r="D12" s="161" t="s">
        <v>271</v>
      </c>
      <c r="E12" s="24">
        <v>2</v>
      </c>
      <c r="F12" s="3">
        <v>2</v>
      </c>
      <c r="G12" s="105">
        <v>0.7</v>
      </c>
      <c r="H12" s="180">
        <v>0.12</v>
      </c>
      <c r="I12" s="18">
        <v>2.9</v>
      </c>
      <c r="J12" s="18" t="s">
        <v>58</v>
      </c>
      <c r="K12" s="94">
        <f t="shared" si="0"/>
        <v>0.97</v>
      </c>
      <c r="L12" s="224"/>
    </row>
    <row r="13" spans="2:12" ht="24.75" customHeight="1">
      <c r="B13" s="39">
        <v>6</v>
      </c>
      <c r="C13" s="221" t="s">
        <v>277</v>
      </c>
      <c r="D13" s="161" t="s">
        <v>271</v>
      </c>
      <c r="E13" s="24">
        <v>2</v>
      </c>
      <c r="F13" s="24">
        <v>1</v>
      </c>
      <c r="G13" s="180">
        <v>2.7</v>
      </c>
      <c r="H13" s="180">
        <v>0.22</v>
      </c>
      <c r="I13" s="180">
        <v>2.9</v>
      </c>
      <c r="J13" s="18" t="s">
        <v>58</v>
      </c>
      <c r="K13" s="94">
        <f t="shared" si="0"/>
        <v>3.45</v>
      </c>
      <c r="L13" s="224"/>
    </row>
    <row r="14" spans="2:12" ht="24.75" customHeight="1">
      <c r="B14" s="189">
        <v>7</v>
      </c>
      <c r="C14" s="221" t="s">
        <v>278</v>
      </c>
      <c r="D14" s="161" t="s">
        <v>271</v>
      </c>
      <c r="E14" s="24">
        <v>2</v>
      </c>
      <c r="F14" s="24">
        <v>-1</v>
      </c>
      <c r="G14" s="180">
        <v>1.8</v>
      </c>
      <c r="H14" s="180">
        <v>0.22</v>
      </c>
      <c r="I14" s="180">
        <v>1.7</v>
      </c>
      <c r="J14" s="18" t="s">
        <v>58</v>
      </c>
      <c r="K14" s="94">
        <f t="shared" si="0"/>
        <v>-1.35</v>
      </c>
      <c r="L14" s="224"/>
    </row>
    <row r="15" spans="2:12" ht="24.75" customHeight="1">
      <c r="B15" s="39">
        <v>8</v>
      </c>
      <c r="C15" s="221" t="s">
        <v>279</v>
      </c>
      <c r="D15" s="161" t="s">
        <v>271</v>
      </c>
      <c r="E15" s="24">
        <v>2</v>
      </c>
      <c r="F15" s="24">
        <v>1</v>
      </c>
      <c r="G15" s="180">
        <v>4.7</v>
      </c>
      <c r="H15" s="180">
        <v>0.22</v>
      </c>
      <c r="I15" s="180">
        <v>2.9</v>
      </c>
      <c r="J15" s="18" t="s">
        <v>58</v>
      </c>
      <c r="K15" s="94">
        <f t="shared" si="0"/>
        <v>6</v>
      </c>
      <c r="L15" s="224"/>
    </row>
    <row r="16" spans="2:12" ht="24.75" customHeight="1">
      <c r="B16" s="189">
        <v>9</v>
      </c>
      <c r="C16" s="221" t="s">
        <v>280</v>
      </c>
      <c r="D16" s="161" t="s">
        <v>271</v>
      </c>
      <c r="E16" s="24">
        <v>2</v>
      </c>
      <c r="F16" s="24">
        <v>-2</v>
      </c>
      <c r="G16" s="180">
        <v>1.4</v>
      </c>
      <c r="H16" s="180">
        <v>0.22</v>
      </c>
      <c r="I16" s="180">
        <v>1.7</v>
      </c>
      <c r="J16" s="18" t="s">
        <v>58</v>
      </c>
      <c r="K16" s="94">
        <f t="shared" si="0"/>
        <v>-2.09</v>
      </c>
      <c r="L16" s="224"/>
    </row>
    <row r="17" spans="2:12" ht="24.75" customHeight="1">
      <c r="B17" s="39">
        <v>10</v>
      </c>
      <c r="C17" s="221" t="s">
        <v>281</v>
      </c>
      <c r="D17" s="161" t="s">
        <v>271</v>
      </c>
      <c r="E17" s="24">
        <v>2</v>
      </c>
      <c r="F17" s="24">
        <v>1</v>
      </c>
      <c r="G17" s="180">
        <v>4.7</v>
      </c>
      <c r="H17" s="180">
        <v>0.22</v>
      </c>
      <c r="I17" s="180">
        <v>2.9</v>
      </c>
      <c r="J17" s="18" t="s">
        <v>58</v>
      </c>
      <c r="K17" s="94">
        <f t="shared" si="0"/>
        <v>6</v>
      </c>
      <c r="L17" s="226"/>
    </row>
    <row r="18" spans="2:12" ht="24.75" customHeight="1">
      <c r="B18" s="189">
        <v>11</v>
      </c>
      <c r="C18" s="221" t="s">
        <v>282</v>
      </c>
      <c r="D18" s="161" t="s">
        <v>271</v>
      </c>
      <c r="E18" s="24">
        <v>2</v>
      </c>
      <c r="F18" s="24">
        <v>-2</v>
      </c>
      <c r="G18" s="180">
        <v>1.1</v>
      </c>
      <c r="H18" s="180">
        <v>0.22</v>
      </c>
      <c r="I18" s="180">
        <v>1.7</v>
      </c>
      <c r="J18" s="18" t="s">
        <v>58</v>
      </c>
      <c r="K18" s="94">
        <f t="shared" si="0"/>
        <v>-1.65</v>
      </c>
      <c r="L18" s="226"/>
    </row>
    <row r="19" spans="2:12" ht="24.75" customHeight="1">
      <c r="B19" s="189">
        <v>12</v>
      </c>
      <c r="C19" s="221" t="s">
        <v>283</v>
      </c>
      <c r="D19" s="161" t="s">
        <v>271</v>
      </c>
      <c r="E19" s="24">
        <v>2</v>
      </c>
      <c r="F19" s="24">
        <v>1</v>
      </c>
      <c r="G19" s="180">
        <v>3.6</v>
      </c>
      <c r="H19" s="180">
        <v>0.22</v>
      </c>
      <c r="I19" s="180">
        <v>2.9</v>
      </c>
      <c r="J19" s="18" t="s">
        <v>58</v>
      </c>
      <c r="K19" s="94">
        <f t="shared" si="0"/>
        <v>4.59</v>
      </c>
      <c r="L19" s="226"/>
    </row>
    <row r="20" spans="2:12" ht="24.75" customHeight="1">
      <c r="B20" s="189">
        <v>13</v>
      </c>
      <c r="C20" s="221" t="s">
        <v>284</v>
      </c>
      <c r="D20" s="161" t="s">
        <v>271</v>
      </c>
      <c r="E20" s="24">
        <v>2</v>
      </c>
      <c r="F20" s="24">
        <v>-1</v>
      </c>
      <c r="G20" s="180">
        <v>1</v>
      </c>
      <c r="H20" s="180">
        <v>0.22</v>
      </c>
      <c r="I20" s="180">
        <v>1.7</v>
      </c>
      <c r="J20" s="18" t="s">
        <v>58</v>
      </c>
      <c r="K20" s="94">
        <f t="shared" si="0"/>
        <v>-0.75</v>
      </c>
      <c r="L20" s="224"/>
    </row>
    <row r="21" spans="2:12" ht="24.75" customHeight="1" thickBot="1">
      <c r="B21" s="189">
        <v>14</v>
      </c>
      <c r="C21" s="221" t="s">
        <v>285</v>
      </c>
      <c r="D21" s="161" t="s">
        <v>271</v>
      </c>
      <c r="E21" s="37">
        <v>2</v>
      </c>
      <c r="F21" s="37">
        <v>1</v>
      </c>
      <c r="G21" s="463">
        <v>9.4</v>
      </c>
      <c r="H21" s="463">
        <v>0.22</v>
      </c>
      <c r="I21" s="463">
        <v>2.9</v>
      </c>
      <c r="J21" s="19" t="s">
        <v>58</v>
      </c>
      <c r="K21" s="121">
        <f t="shared" si="0"/>
        <v>11.99</v>
      </c>
      <c r="L21" s="224"/>
    </row>
    <row r="22" spans="2:13" ht="24.75" customHeight="1" thickBot="1">
      <c r="B22" s="222"/>
      <c r="C22" s="279"/>
      <c r="D22" s="389" t="s">
        <v>45</v>
      </c>
      <c r="E22" s="482"/>
      <c r="F22" s="482"/>
      <c r="G22" s="482"/>
      <c r="H22" s="482"/>
      <c r="I22" s="482"/>
      <c r="J22" s="428" t="s">
        <v>58</v>
      </c>
      <c r="K22" s="411">
        <f>SUM(K9:K21)</f>
        <v>63.949999999999996</v>
      </c>
      <c r="L22" s="235"/>
      <c r="M22" s="1"/>
    </row>
    <row r="23" spans="2:12" ht="39" customHeight="1" thickBot="1">
      <c r="B23" s="760" t="s">
        <v>14</v>
      </c>
      <c r="C23" s="760"/>
      <c r="D23" s="759"/>
      <c r="E23" s="757" t="s">
        <v>15</v>
      </c>
      <c r="F23" s="758"/>
      <c r="G23" s="758"/>
      <c r="H23" s="758"/>
      <c r="I23" s="759"/>
      <c r="J23" s="632" t="s">
        <v>16</v>
      </c>
      <c r="K23" s="758"/>
      <c r="L23" s="760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="128" customFormat="1" ht="18" customHeight="1"/>
    <row r="26" s="128" customFormat="1" ht="18" customHeight="1"/>
    <row r="27" s="128" customFormat="1" ht="18" customHeight="1"/>
    <row r="28" s="128" customFormat="1" ht="7.5" customHeight="1"/>
    <row r="29" s="128" customFormat="1" ht="31.5" customHeight="1"/>
    <row r="30" s="128" customFormat="1" ht="18.75" customHeight="1"/>
    <row r="31" s="128" customFormat="1" ht="18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39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39" customHeight="1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</sheetData>
  <mergeCells count="17">
    <mergeCell ref="J23:L23"/>
    <mergeCell ref="B5:M5"/>
    <mergeCell ref="B6:L6"/>
    <mergeCell ref="C7:C8"/>
    <mergeCell ref="L7:L8"/>
    <mergeCell ref="B7:B8"/>
    <mergeCell ref="I7:I8"/>
    <mergeCell ref="G7:G8"/>
    <mergeCell ref="J7:J8"/>
    <mergeCell ref="C2:D3"/>
    <mergeCell ref="C4:D4"/>
    <mergeCell ref="E23:I23"/>
    <mergeCell ref="B23:D23"/>
    <mergeCell ref="H7:H8"/>
    <mergeCell ref="E2:I2"/>
    <mergeCell ref="E3:I3"/>
    <mergeCell ref="E4:I4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8"/>
  </sheetPr>
  <dimension ref="B2:M25"/>
  <sheetViews>
    <sheetView rightToLeft="1" zoomScale="75" zoomScaleNormal="75" workbookViewId="0" topLeftCell="A10">
      <selection activeCell="D23" sqref="D23:K23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319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2.5" customHeight="1" thickBot="1">
      <c r="B9" s="236"/>
      <c r="C9" s="151" t="s">
        <v>128</v>
      </c>
      <c r="D9" s="161" t="s">
        <v>271</v>
      </c>
      <c r="E9" s="233"/>
      <c r="F9" s="233"/>
      <c r="G9" s="201"/>
      <c r="H9" s="234"/>
      <c r="I9" s="234"/>
      <c r="J9" s="18" t="s">
        <v>58</v>
      </c>
      <c r="K9" s="146">
        <f>'متره ص(24)'!K22</f>
        <v>63.949999999999996</v>
      </c>
      <c r="L9" s="223"/>
    </row>
    <row r="10" spans="2:12" ht="22.5" customHeight="1">
      <c r="B10" s="39">
        <v>15</v>
      </c>
      <c r="C10" s="221" t="s">
        <v>286</v>
      </c>
      <c r="D10" s="161" t="s">
        <v>271</v>
      </c>
      <c r="E10" s="24">
        <v>2</v>
      </c>
      <c r="F10" s="24">
        <v>1</v>
      </c>
      <c r="G10" s="180">
        <v>4.7</v>
      </c>
      <c r="H10" s="180">
        <v>0.12</v>
      </c>
      <c r="I10" s="180">
        <v>2.9</v>
      </c>
      <c r="J10" s="18" t="s">
        <v>58</v>
      </c>
      <c r="K10" s="94">
        <f aca="true" t="shared" si="0" ref="K10:K22">ROUND(E10*F10*G10*H10*I10,2)</f>
        <v>3.27</v>
      </c>
      <c r="L10" s="224"/>
    </row>
    <row r="11" spans="2:12" ht="22.5" customHeight="1">
      <c r="B11" s="39">
        <v>16</v>
      </c>
      <c r="C11" s="221" t="s">
        <v>287</v>
      </c>
      <c r="D11" s="161" t="s">
        <v>271</v>
      </c>
      <c r="E11" s="24">
        <v>2</v>
      </c>
      <c r="F11" s="24">
        <v>1</v>
      </c>
      <c r="G11" s="180">
        <v>4.7</v>
      </c>
      <c r="H11" s="180">
        <v>0.22</v>
      </c>
      <c r="I11" s="180">
        <v>2.9</v>
      </c>
      <c r="J11" s="18" t="s">
        <v>58</v>
      </c>
      <c r="K11" s="94">
        <f>ROUND(E11*F11*G11*H11*I11,2)</f>
        <v>6</v>
      </c>
      <c r="L11" s="224"/>
    </row>
    <row r="12" spans="2:12" ht="22.5" customHeight="1">
      <c r="B12" s="39">
        <v>17</v>
      </c>
      <c r="C12" s="221" t="s">
        <v>278</v>
      </c>
      <c r="D12" s="161" t="s">
        <v>271</v>
      </c>
      <c r="E12" s="24">
        <v>2</v>
      </c>
      <c r="F12" s="24">
        <v>-1</v>
      </c>
      <c r="G12" s="180">
        <v>1.8</v>
      </c>
      <c r="H12" s="180">
        <v>0.22</v>
      </c>
      <c r="I12" s="180">
        <v>1.7</v>
      </c>
      <c r="J12" s="18" t="s">
        <v>58</v>
      </c>
      <c r="K12" s="94">
        <f>ROUND(E12*F12*G12*H12*I12,2)</f>
        <v>-1.35</v>
      </c>
      <c r="L12" s="224"/>
    </row>
    <row r="13" spans="2:12" ht="22.5" customHeight="1">
      <c r="B13" s="39">
        <v>18</v>
      </c>
      <c r="C13" s="221" t="s">
        <v>288</v>
      </c>
      <c r="D13" s="161" t="s">
        <v>271</v>
      </c>
      <c r="E13" s="24">
        <v>2</v>
      </c>
      <c r="F13" s="24">
        <v>1</v>
      </c>
      <c r="G13" s="180">
        <v>4.7</v>
      </c>
      <c r="H13" s="180">
        <v>0.12</v>
      </c>
      <c r="I13" s="180">
        <v>2.9</v>
      </c>
      <c r="J13" s="18" t="s">
        <v>58</v>
      </c>
      <c r="K13" s="94">
        <f t="shared" si="0"/>
        <v>3.27</v>
      </c>
      <c r="L13" s="224"/>
    </row>
    <row r="14" spans="2:12" ht="22.5" customHeight="1">
      <c r="B14" s="39">
        <v>19</v>
      </c>
      <c r="C14" s="221" t="s">
        <v>289</v>
      </c>
      <c r="D14" s="161" t="s">
        <v>271</v>
      </c>
      <c r="E14" s="24">
        <v>2</v>
      </c>
      <c r="F14" s="24">
        <v>-1</v>
      </c>
      <c r="G14" s="180">
        <v>1</v>
      </c>
      <c r="H14" s="180">
        <v>0.12</v>
      </c>
      <c r="I14" s="180">
        <v>2.2</v>
      </c>
      <c r="J14" s="18" t="s">
        <v>58</v>
      </c>
      <c r="K14" s="94">
        <f t="shared" si="0"/>
        <v>-0.53</v>
      </c>
      <c r="L14" s="224"/>
    </row>
    <row r="15" spans="2:12" ht="22.5" customHeight="1">
      <c r="B15" s="39">
        <v>20</v>
      </c>
      <c r="C15" s="221" t="s">
        <v>290</v>
      </c>
      <c r="D15" s="161" t="s">
        <v>271</v>
      </c>
      <c r="E15" s="24">
        <v>2</v>
      </c>
      <c r="F15" s="24">
        <v>2</v>
      </c>
      <c r="G15" s="180">
        <v>3.5</v>
      </c>
      <c r="H15" s="180">
        <v>0.12</v>
      </c>
      <c r="I15" s="180">
        <v>2.9</v>
      </c>
      <c r="J15" s="18" t="s">
        <v>58</v>
      </c>
      <c r="K15" s="94">
        <f t="shared" si="0"/>
        <v>4.87</v>
      </c>
      <c r="L15" s="224"/>
    </row>
    <row r="16" spans="2:12" ht="22.5" customHeight="1">
      <c r="B16" s="39">
        <v>21</v>
      </c>
      <c r="C16" s="221" t="s">
        <v>291</v>
      </c>
      <c r="D16" s="161" t="s">
        <v>271</v>
      </c>
      <c r="E16" s="24">
        <v>2</v>
      </c>
      <c r="F16" s="24">
        <v>2</v>
      </c>
      <c r="G16" s="180">
        <v>1.4</v>
      </c>
      <c r="H16" s="180">
        <v>0.12</v>
      </c>
      <c r="I16" s="180">
        <v>2.9</v>
      </c>
      <c r="J16" s="18" t="s">
        <v>58</v>
      </c>
      <c r="K16" s="94">
        <f>ROUND(E16*F16*G16*H16*I16,2)</f>
        <v>1.95</v>
      </c>
      <c r="L16" s="224"/>
    </row>
    <row r="17" spans="2:12" ht="22.5" customHeight="1">
      <c r="B17" s="39">
        <v>22</v>
      </c>
      <c r="C17" s="221" t="s">
        <v>289</v>
      </c>
      <c r="D17" s="161" t="s">
        <v>271</v>
      </c>
      <c r="E17" s="24">
        <v>2</v>
      </c>
      <c r="F17" s="24">
        <v>-2</v>
      </c>
      <c r="G17" s="180">
        <v>0.9</v>
      </c>
      <c r="H17" s="180">
        <v>0.12</v>
      </c>
      <c r="I17" s="180">
        <v>2.2</v>
      </c>
      <c r="J17" s="18" t="s">
        <v>58</v>
      </c>
      <c r="K17" s="94">
        <f>ROUND(E17*F17*G17*H17*I17,2)</f>
        <v>-0.95</v>
      </c>
      <c r="L17" s="226"/>
    </row>
    <row r="18" spans="2:12" ht="22.5" customHeight="1">
      <c r="B18" s="39">
        <v>23</v>
      </c>
      <c r="C18" s="221" t="s">
        <v>292</v>
      </c>
      <c r="D18" s="161" t="s">
        <v>271</v>
      </c>
      <c r="E18" s="24">
        <v>2</v>
      </c>
      <c r="F18" s="24">
        <v>2</v>
      </c>
      <c r="G18" s="180">
        <v>1.25</v>
      </c>
      <c r="H18" s="180">
        <v>0.12</v>
      </c>
      <c r="I18" s="180">
        <v>2.9</v>
      </c>
      <c r="J18" s="18" t="s">
        <v>58</v>
      </c>
      <c r="K18" s="94">
        <f>ROUND(E18*F18*G18*H18*I18,2)</f>
        <v>1.74</v>
      </c>
      <c r="L18" s="226"/>
    </row>
    <row r="19" spans="2:12" ht="22.5" customHeight="1">
      <c r="B19" s="39">
        <v>24</v>
      </c>
      <c r="C19" s="221" t="s">
        <v>293</v>
      </c>
      <c r="D19" s="161" t="s">
        <v>271</v>
      </c>
      <c r="E19" s="24">
        <v>2</v>
      </c>
      <c r="F19" s="24">
        <v>-2</v>
      </c>
      <c r="G19" s="180">
        <v>0.9</v>
      </c>
      <c r="H19" s="180">
        <v>0.12</v>
      </c>
      <c r="I19" s="180">
        <v>2.2</v>
      </c>
      <c r="J19" s="18" t="s">
        <v>58</v>
      </c>
      <c r="K19" s="94">
        <f>ROUND(E19*F19*G19*H19*I19,2)</f>
        <v>-0.95</v>
      </c>
      <c r="L19" s="226"/>
    </row>
    <row r="20" spans="2:12" ht="22.5" customHeight="1">
      <c r="B20" s="39">
        <v>25</v>
      </c>
      <c r="C20" s="221" t="s">
        <v>296</v>
      </c>
      <c r="D20" s="161" t="s">
        <v>271</v>
      </c>
      <c r="E20" s="24">
        <v>2</v>
      </c>
      <c r="F20" s="24">
        <v>-3</v>
      </c>
      <c r="G20" s="180">
        <v>0.8</v>
      </c>
      <c r="H20" s="180">
        <v>0.12</v>
      </c>
      <c r="I20" s="180">
        <v>0.7</v>
      </c>
      <c r="J20" s="18" t="s">
        <v>58</v>
      </c>
      <c r="K20" s="94">
        <f>ROUND(E20*F20*G20*H20*I20,2)</f>
        <v>-0.4</v>
      </c>
      <c r="L20" s="226"/>
    </row>
    <row r="21" spans="2:12" ht="22.5" customHeight="1">
      <c r="B21" s="189">
        <v>26</v>
      </c>
      <c r="C21" s="221" t="s">
        <v>294</v>
      </c>
      <c r="D21" s="161" t="s">
        <v>271</v>
      </c>
      <c r="E21" s="24">
        <v>2</v>
      </c>
      <c r="F21" s="24">
        <v>2</v>
      </c>
      <c r="G21" s="180">
        <v>0.8</v>
      </c>
      <c r="H21" s="180">
        <v>0.22</v>
      </c>
      <c r="I21" s="180">
        <v>2.9</v>
      </c>
      <c r="J21" s="18" t="s">
        <v>58</v>
      </c>
      <c r="K21" s="94">
        <f t="shared" si="0"/>
        <v>2.04</v>
      </c>
      <c r="L21" s="224"/>
    </row>
    <row r="22" spans="2:12" ht="22.5" customHeight="1" thickBot="1">
      <c r="B22" s="189">
        <v>27</v>
      </c>
      <c r="C22" s="221" t="s">
        <v>295</v>
      </c>
      <c r="D22" s="161" t="s">
        <v>271</v>
      </c>
      <c r="E22" s="37">
        <v>2</v>
      </c>
      <c r="F22" s="37">
        <v>1</v>
      </c>
      <c r="G22" s="463">
        <v>0.6</v>
      </c>
      <c r="H22" s="463">
        <v>0.22</v>
      </c>
      <c r="I22" s="463">
        <v>2.9</v>
      </c>
      <c r="J22" s="19" t="s">
        <v>58</v>
      </c>
      <c r="K22" s="121">
        <f t="shared" si="0"/>
        <v>0.77</v>
      </c>
      <c r="L22" s="224"/>
    </row>
    <row r="23" spans="2:13" ht="22.5" customHeight="1" thickBot="1">
      <c r="B23" s="222"/>
      <c r="C23" s="279"/>
      <c r="D23" s="389" t="s">
        <v>45</v>
      </c>
      <c r="E23" s="482"/>
      <c r="F23" s="482"/>
      <c r="G23" s="482"/>
      <c r="H23" s="482"/>
      <c r="I23" s="482"/>
      <c r="J23" s="428" t="s">
        <v>58</v>
      </c>
      <c r="K23" s="411">
        <f>SUM(K9:K22)</f>
        <v>83.67999999999999</v>
      </c>
      <c r="L23" s="235"/>
      <c r="M23" s="1"/>
    </row>
    <row r="24" spans="2:12" ht="39" customHeight="1" thickBot="1">
      <c r="B24" s="760" t="s">
        <v>14</v>
      </c>
      <c r="C24" s="760"/>
      <c r="D24" s="759"/>
      <c r="E24" s="632" t="s">
        <v>15</v>
      </c>
      <c r="F24" s="758"/>
      <c r="G24" s="758"/>
      <c r="H24" s="758"/>
      <c r="I24" s="630"/>
      <c r="J24" s="757" t="s">
        <v>16</v>
      </c>
      <c r="K24" s="758"/>
      <c r="L24" s="760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="128" customFormat="1" ht="18" customHeight="1"/>
    <row r="27" s="128" customFormat="1" ht="18" customHeight="1"/>
    <row r="28" s="128" customFormat="1" ht="18" customHeight="1"/>
    <row r="29" s="128" customFormat="1" ht="7.5" customHeight="1"/>
    <row r="30" s="128" customFormat="1" ht="31.5" customHeight="1"/>
    <row r="31" s="128" customFormat="1" ht="18.75" customHeight="1"/>
    <row r="32" s="128" customFormat="1" ht="18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39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39" customHeight="1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</sheetData>
  <mergeCells count="17">
    <mergeCell ref="C2:D3"/>
    <mergeCell ref="C4:D4"/>
    <mergeCell ref="E24:I24"/>
    <mergeCell ref="B24:D24"/>
    <mergeCell ref="H7:H8"/>
    <mergeCell ref="E2:I2"/>
    <mergeCell ref="E3:I3"/>
    <mergeCell ref="E4:I4"/>
    <mergeCell ref="J24:L24"/>
    <mergeCell ref="B5:M5"/>
    <mergeCell ref="B6:L6"/>
    <mergeCell ref="C7:C8"/>
    <mergeCell ref="L7:L8"/>
    <mergeCell ref="B7:B8"/>
    <mergeCell ref="I7:I8"/>
    <mergeCell ref="G7:G8"/>
    <mergeCell ref="J7:J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</sheetPr>
  <dimension ref="B2:M25"/>
  <sheetViews>
    <sheetView rightToLeft="1" zoomScale="75" zoomScaleNormal="75" workbookViewId="0" topLeftCell="A13">
      <selection activeCell="D23" sqref="D23:K23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319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2.5" customHeight="1" thickBot="1">
      <c r="B9" s="236"/>
      <c r="C9" s="151" t="s">
        <v>128</v>
      </c>
      <c r="D9" s="161" t="s">
        <v>271</v>
      </c>
      <c r="E9" s="233"/>
      <c r="F9" s="233"/>
      <c r="G9" s="201"/>
      <c r="H9" s="234"/>
      <c r="I9" s="234"/>
      <c r="J9" s="18" t="s">
        <v>58</v>
      </c>
      <c r="K9" s="146">
        <f>'متره ص(25)'!K23</f>
        <v>83.67999999999999</v>
      </c>
      <c r="L9" s="223"/>
    </row>
    <row r="10" spans="2:12" ht="22.5" customHeight="1">
      <c r="B10" s="39">
        <v>28</v>
      </c>
      <c r="C10" s="221" t="s">
        <v>297</v>
      </c>
      <c r="D10" s="161" t="s">
        <v>271</v>
      </c>
      <c r="E10" s="24">
        <v>1</v>
      </c>
      <c r="F10" s="24">
        <v>1</v>
      </c>
      <c r="G10" s="180">
        <v>12.5</v>
      </c>
      <c r="H10" s="180">
        <v>0.22</v>
      </c>
      <c r="I10" s="180">
        <v>0.6</v>
      </c>
      <c r="J10" s="18" t="s">
        <v>58</v>
      </c>
      <c r="K10" s="94">
        <f aca="true" t="shared" si="0" ref="K10:K16">ROUND(E10*F10*G10*H10*I10,2)</f>
        <v>1.65</v>
      </c>
      <c r="L10" s="224"/>
    </row>
    <row r="11" spans="2:12" ht="22.5" customHeight="1">
      <c r="B11" s="39">
        <v>29</v>
      </c>
      <c r="C11" s="221" t="s">
        <v>298</v>
      </c>
      <c r="D11" s="161" t="s">
        <v>271</v>
      </c>
      <c r="E11" s="24">
        <v>1</v>
      </c>
      <c r="F11" s="24">
        <v>1</v>
      </c>
      <c r="G11" s="180">
        <v>9.8</v>
      </c>
      <c r="H11" s="180">
        <v>0.22</v>
      </c>
      <c r="I11" s="180">
        <v>0.6</v>
      </c>
      <c r="J11" s="18" t="s">
        <v>58</v>
      </c>
      <c r="K11" s="94">
        <f t="shared" si="0"/>
        <v>1.29</v>
      </c>
      <c r="L11" s="224"/>
    </row>
    <row r="12" spans="2:12" ht="22.5" customHeight="1">
      <c r="B12" s="39">
        <v>30</v>
      </c>
      <c r="C12" s="221" t="s">
        <v>299</v>
      </c>
      <c r="D12" s="161" t="s">
        <v>271</v>
      </c>
      <c r="E12" s="24">
        <v>1</v>
      </c>
      <c r="F12" s="24">
        <v>1</v>
      </c>
      <c r="G12" s="180">
        <v>4.9</v>
      </c>
      <c r="H12" s="180">
        <v>0.22</v>
      </c>
      <c r="I12" s="180">
        <v>0.6</v>
      </c>
      <c r="J12" s="18" t="s">
        <v>58</v>
      </c>
      <c r="K12" s="94">
        <f t="shared" si="0"/>
        <v>0.65</v>
      </c>
      <c r="L12" s="224"/>
    </row>
    <row r="13" spans="2:12" ht="22.5" customHeight="1">
      <c r="B13" s="39">
        <v>31</v>
      </c>
      <c r="C13" s="221" t="s">
        <v>300</v>
      </c>
      <c r="D13" s="161" t="s">
        <v>271</v>
      </c>
      <c r="E13" s="24">
        <v>1</v>
      </c>
      <c r="F13" s="24">
        <v>1</v>
      </c>
      <c r="G13" s="180">
        <v>2.6</v>
      </c>
      <c r="H13" s="180">
        <v>0.22</v>
      </c>
      <c r="I13" s="180">
        <v>0.6</v>
      </c>
      <c r="J13" s="18" t="s">
        <v>58</v>
      </c>
      <c r="K13" s="94">
        <f t="shared" si="0"/>
        <v>0.34</v>
      </c>
      <c r="L13" s="224"/>
    </row>
    <row r="14" spans="2:12" ht="22.5" customHeight="1">
      <c r="B14" s="39">
        <v>19</v>
      </c>
      <c r="C14" s="221" t="s">
        <v>301</v>
      </c>
      <c r="D14" s="161" t="s">
        <v>271</v>
      </c>
      <c r="E14" s="24">
        <v>1</v>
      </c>
      <c r="F14" s="24">
        <v>1</v>
      </c>
      <c r="G14" s="180">
        <v>4.7</v>
      </c>
      <c r="H14" s="180">
        <v>0.22</v>
      </c>
      <c r="I14" s="180">
        <v>0.6</v>
      </c>
      <c r="J14" s="18" t="s">
        <v>58</v>
      </c>
      <c r="K14" s="94">
        <f t="shared" si="0"/>
        <v>0.62</v>
      </c>
      <c r="L14" s="224"/>
    </row>
    <row r="15" spans="2:12" ht="22.5" customHeight="1">
      <c r="B15" s="39">
        <v>20</v>
      </c>
      <c r="C15" s="221" t="s">
        <v>302</v>
      </c>
      <c r="D15" s="161" t="s">
        <v>271</v>
      </c>
      <c r="E15" s="24">
        <v>1</v>
      </c>
      <c r="F15" s="24">
        <v>1</v>
      </c>
      <c r="G15" s="180">
        <v>2.2</v>
      </c>
      <c r="H15" s="180">
        <v>0.22</v>
      </c>
      <c r="I15" s="180">
        <v>2.2</v>
      </c>
      <c r="J15" s="18" t="s">
        <v>58</v>
      </c>
      <c r="K15" s="94">
        <f t="shared" si="0"/>
        <v>1.06</v>
      </c>
      <c r="L15" s="224"/>
    </row>
    <row r="16" spans="2:12" ht="22.5" customHeight="1" thickBot="1">
      <c r="B16" s="39">
        <v>21</v>
      </c>
      <c r="C16" s="221" t="s">
        <v>303</v>
      </c>
      <c r="D16" s="161" t="s">
        <v>271</v>
      </c>
      <c r="E16" s="37">
        <v>1</v>
      </c>
      <c r="F16" s="37">
        <v>1</v>
      </c>
      <c r="G16" s="463">
        <v>4.7</v>
      </c>
      <c r="H16" s="463">
        <v>0.22</v>
      </c>
      <c r="I16" s="463">
        <v>2.2</v>
      </c>
      <c r="J16" s="19" t="s">
        <v>58</v>
      </c>
      <c r="K16" s="121">
        <f t="shared" si="0"/>
        <v>2.27</v>
      </c>
      <c r="L16" s="224"/>
    </row>
    <row r="17" spans="2:12" ht="24" customHeight="1" thickBot="1">
      <c r="B17" s="39"/>
      <c r="C17" s="221"/>
      <c r="D17" s="389" t="s">
        <v>45</v>
      </c>
      <c r="E17" s="76"/>
      <c r="F17" s="46" t="s">
        <v>27</v>
      </c>
      <c r="G17" s="602" t="s">
        <v>271</v>
      </c>
      <c r="H17" s="602"/>
      <c r="I17" s="603" t="s">
        <v>58</v>
      </c>
      <c r="J17" s="603"/>
      <c r="K17" s="411">
        <f>SUM(K9:K16)</f>
        <v>91.56000000000002</v>
      </c>
      <c r="L17" s="226"/>
    </row>
    <row r="18" spans="2:12" ht="18" customHeight="1" thickBot="1">
      <c r="B18" s="39"/>
      <c r="C18" s="237"/>
      <c r="D18" s="159"/>
      <c r="E18" s="37"/>
      <c r="F18" s="37"/>
      <c r="G18" s="281"/>
      <c r="H18" s="281"/>
      <c r="I18" s="281"/>
      <c r="J18" s="23"/>
      <c r="K18" s="52"/>
      <c r="L18" s="226"/>
    </row>
    <row r="19" spans="2:12" ht="34.5" customHeight="1" thickBot="1">
      <c r="B19" s="82"/>
      <c r="C19" s="761" t="s">
        <v>304</v>
      </c>
      <c r="D19" s="762"/>
      <c r="E19" s="762"/>
      <c r="F19" s="762"/>
      <c r="G19" s="163" t="s">
        <v>27</v>
      </c>
      <c r="H19" s="721" t="s">
        <v>305</v>
      </c>
      <c r="I19" s="722"/>
      <c r="J19" s="56"/>
      <c r="K19" s="94"/>
      <c r="L19" s="226"/>
    </row>
    <row r="20" spans="2:12" ht="24" customHeight="1">
      <c r="B20" s="39">
        <v>1</v>
      </c>
      <c r="C20" s="238" t="s">
        <v>306</v>
      </c>
      <c r="D20" s="159" t="s">
        <v>305</v>
      </c>
      <c r="E20" s="24"/>
      <c r="F20" s="24"/>
      <c r="G20" s="275"/>
      <c r="H20" s="275"/>
      <c r="I20" s="275"/>
      <c r="J20" s="18" t="s">
        <v>58</v>
      </c>
      <c r="K20" s="94">
        <f>'متره ص(1)'!K39</f>
        <v>100.48999999999998</v>
      </c>
      <c r="L20" s="226"/>
    </row>
    <row r="21" spans="2:12" ht="24" customHeight="1">
      <c r="B21" s="189">
        <v>2</v>
      </c>
      <c r="C21" s="238" t="s">
        <v>308</v>
      </c>
      <c r="D21" s="161" t="s">
        <v>305</v>
      </c>
      <c r="E21" s="24"/>
      <c r="F21" s="24"/>
      <c r="G21" s="180"/>
      <c r="H21" s="180"/>
      <c r="I21" s="180"/>
      <c r="J21" s="18" t="s">
        <v>58</v>
      </c>
      <c r="K21" s="94">
        <f>-'متره ص(5)'!K21</f>
        <v>-18.062</v>
      </c>
      <c r="L21" s="224"/>
    </row>
    <row r="22" spans="2:12" ht="24" customHeight="1" thickBot="1">
      <c r="B22" s="189">
        <v>3</v>
      </c>
      <c r="C22" s="238" t="s">
        <v>309</v>
      </c>
      <c r="D22" s="161" t="s">
        <v>305</v>
      </c>
      <c r="E22" s="37"/>
      <c r="F22" s="37"/>
      <c r="G22" s="463"/>
      <c r="H22" s="463"/>
      <c r="I22" s="463"/>
      <c r="J22" s="19" t="s">
        <v>58</v>
      </c>
      <c r="K22" s="121">
        <f>-('متره ص(13)'!K38+'متره ص(14)'!K38)</f>
        <v>-65.174</v>
      </c>
      <c r="L22" s="224"/>
    </row>
    <row r="23" spans="2:13" ht="24" customHeight="1" thickBot="1">
      <c r="B23" s="222"/>
      <c r="C23" s="279"/>
      <c r="D23" s="389" t="s">
        <v>45</v>
      </c>
      <c r="E23" s="76"/>
      <c r="F23" s="46" t="s">
        <v>27</v>
      </c>
      <c r="G23" s="602" t="s">
        <v>271</v>
      </c>
      <c r="H23" s="602"/>
      <c r="I23" s="603" t="s">
        <v>58</v>
      </c>
      <c r="J23" s="603"/>
      <c r="K23" s="411">
        <f>SUM(K20:K22)</f>
        <v>17.253999999999976</v>
      </c>
      <c r="L23" s="235"/>
      <c r="M23" s="1"/>
    </row>
    <row r="24" spans="2:12" ht="39" customHeight="1" thickBot="1">
      <c r="B24" s="760" t="s">
        <v>14</v>
      </c>
      <c r="C24" s="760"/>
      <c r="D24" s="630"/>
      <c r="E24" s="757" t="s">
        <v>15</v>
      </c>
      <c r="F24" s="758"/>
      <c r="G24" s="758"/>
      <c r="H24" s="758"/>
      <c r="I24" s="759"/>
      <c r="J24" s="632" t="s">
        <v>16</v>
      </c>
      <c r="K24" s="758"/>
      <c r="L24" s="760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="128" customFormat="1" ht="18" customHeight="1"/>
    <row r="27" s="128" customFormat="1" ht="18" customHeight="1"/>
    <row r="28" s="128" customFormat="1" ht="18" customHeight="1"/>
    <row r="29" s="128" customFormat="1" ht="7.5" customHeight="1"/>
    <row r="30" s="128" customFormat="1" ht="31.5" customHeight="1"/>
    <row r="31" s="128" customFormat="1" ht="18.75" customHeight="1"/>
    <row r="32" s="128" customFormat="1" ht="18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39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39" customHeight="1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</sheetData>
  <mergeCells count="23">
    <mergeCell ref="G17:H17"/>
    <mergeCell ref="E24:I24"/>
    <mergeCell ref="G23:H23"/>
    <mergeCell ref="I23:J23"/>
    <mergeCell ref="B24:D24"/>
    <mergeCell ref="H7:H8"/>
    <mergeCell ref="E2:I2"/>
    <mergeCell ref="E3:I3"/>
    <mergeCell ref="E4:I4"/>
    <mergeCell ref="I17:J17"/>
    <mergeCell ref="C19:F19"/>
    <mergeCell ref="J24:L24"/>
    <mergeCell ref="B5:M5"/>
    <mergeCell ref="H19:I19"/>
    <mergeCell ref="C2:D3"/>
    <mergeCell ref="C4:D4"/>
    <mergeCell ref="B6:L6"/>
    <mergeCell ref="C7:C8"/>
    <mergeCell ref="L7:L8"/>
    <mergeCell ref="B7:B8"/>
    <mergeCell ref="I7:I8"/>
    <mergeCell ref="G7:G8"/>
    <mergeCell ref="J7:J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7"/>
  </sheetPr>
  <dimension ref="B2:M25"/>
  <sheetViews>
    <sheetView rightToLeft="1" zoomScale="75" zoomScaleNormal="75" workbookViewId="0" topLeftCell="A1">
      <selection activeCell="C10" sqref="C10:I10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358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19.5" customHeight="1" thickBot="1">
      <c r="B9" s="236"/>
      <c r="C9" s="239"/>
      <c r="D9" s="161"/>
      <c r="E9" s="240"/>
      <c r="F9" s="240"/>
      <c r="G9" s="201"/>
      <c r="H9" s="483"/>
      <c r="I9" s="483"/>
      <c r="J9" s="212"/>
      <c r="K9" s="242"/>
      <c r="L9" s="241"/>
    </row>
    <row r="10" spans="2:12" ht="36" customHeight="1" thickBot="1">
      <c r="B10" s="82"/>
      <c r="C10" s="776" t="s">
        <v>310</v>
      </c>
      <c r="D10" s="777"/>
      <c r="E10" s="777"/>
      <c r="F10" s="777"/>
      <c r="G10" s="163" t="s">
        <v>27</v>
      </c>
      <c r="H10" s="778" t="s">
        <v>311</v>
      </c>
      <c r="I10" s="779"/>
      <c r="J10" s="56"/>
      <c r="K10" s="52"/>
      <c r="L10" s="224"/>
    </row>
    <row r="11" spans="2:12" ht="21.75" customHeight="1">
      <c r="B11" s="39">
        <v>1</v>
      </c>
      <c r="C11" s="221" t="s">
        <v>313</v>
      </c>
      <c r="D11" s="159" t="s">
        <v>311</v>
      </c>
      <c r="E11" s="24">
        <v>3</v>
      </c>
      <c r="F11" s="24">
        <v>1</v>
      </c>
      <c r="G11" s="210">
        <v>10</v>
      </c>
      <c r="H11" s="468"/>
      <c r="I11" s="211">
        <v>10.4</v>
      </c>
      <c r="J11" s="18" t="s">
        <v>99</v>
      </c>
      <c r="K11" s="94">
        <f>ROUND(F11*G11*I11,2)</f>
        <v>104</v>
      </c>
      <c r="L11" s="224"/>
    </row>
    <row r="12" spans="2:12" ht="21.75" customHeight="1">
      <c r="B12" s="39">
        <v>2</v>
      </c>
      <c r="C12" s="221" t="s">
        <v>314</v>
      </c>
      <c r="D12" s="161" t="s">
        <v>311</v>
      </c>
      <c r="E12" s="24">
        <v>1</v>
      </c>
      <c r="F12" s="24">
        <v>1</v>
      </c>
      <c r="G12" s="105">
        <v>5.1</v>
      </c>
      <c r="H12" s="246"/>
      <c r="I12" s="192">
        <v>2.08</v>
      </c>
      <c r="J12" s="18" t="s">
        <v>99</v>
      </c>
      <c r="K12" s="94">
        <v>10.61</v>
      </c>
      <c r="L12" s="224"/>
    </row>
    <row r="13" spans="2:12" ht="21.75" customHeight="1">
      <c r="B13" s="39">
        <v>3</v>
      </c>
      <c r="C13" s="221" t="s">
        <v>315</v>
      </c>
      <c r="D13" s="161" t="s">
        <v>311</v>
      </c>
      <c r="E13" s="24">
        <v>1</v>
      </c>
      <c r="F13" s="24">
        <v>-1</v>
      </c>
      <c r="G13" s="105">
        <v>4.7</v>
      </c>
      <c r="H13" s="246"/>
      <c r="I13" s="192">
        <v>2.8</v>
      </c>
      <c r="J13" s="18" t="s">
        <v>99</v>
      </c>
      <c r="K13" s="94">
        <f>ROUND(F13*G13*I13,2)</f>
        <v>-13.16</v>
      </c>
      <c r="L13" s="224"/>
    </row>
    <row r="14" spans="2:12" ht="21.75" customHeight="1">
      <c r="B14" s="39">
        <v>4</v>
      </c>
      <c r="C14" s="221" t="s">
        <v>316</v>
      </c>
      <c r="D14" s="161" t="s">
        <v>311</v>
      </c>
      <c r="E14" s="24">
        <v>1</v>
      </c>
      <c r="F14" s="24">
        <v>-1</v>
      </c>
      <c r="G14" s="105">
        <v>1.2</v>
      </c>
      <c r="H14" s="246"/>
      <c r="I14" s="192">
        <v>2.8</v>
      </c>
      <c r="J14" s="18" t="s">
        <v>99</v>
      </c>
      <c r="K14" s="94">
        <f>ROUND(F14*G14*I14,2)</f>
        <v>-3.36</v>
      </c>
      <c r="L14" s="224"/>
    </row>
    <row r="15" spans="2:12" ht="21.75" customHeight="1">
      <c r="B15" s="39">
        <v>5</v>
      </c>
      <c r="C15" s="221" t="s">
        <v>317</v>
      </c>
      <c r="D15" s="161" t="s">
        <v>311</v>
      </c>
      <c r="E15" s="24">
        <v>1</v>
      </c>
      <c r="F15" s="24">
        <v>-6</v>
      </c>
      <c r="G15" s="105">
        <v>1.4</v>
      </c>
      <c r="H15" s="246"/>
      <c r="I15" s="192">
        <v>1.7</v>
      </c>
      <c r="J15" s="18" t="s">
        <v>99</v>
      </c>
      <c r="K15" s="94">
        <f>ROUND(F15*G15*I15,2)</f>
        <v>-14.28</v>
      </c>
      <c r="L15" s="224"/>
    </row>
    <row r="16" spans="2:12" ht="21.75" customHeight="1" thickBot="1">
      <c r="B16" s="39">
        <v>6</v>
      </c>
      <c r="C16" s="221" t="s">
        <v>318</v>
      </c>
      <c r="D16" s="161" t="s">
        <v>311</v>
      </c>
      <c r="E16" s="24">
        <v>1</v>
      </c>
      <c r="F16" s="24">
        <v>-6</v>
      </c>
      <c r="G16" s="105">
        <v>1.1</v>
      </c>
      <c r="H16" s="246"/>
      <c r="I16" s="192">
        <v>1.7</v>
      </c>
      <c r="J16" s="18" t="s">
        <v>99</v>
      </c>
      <c r="K16" s="94">
        <f>ROUND(F16*G16*I16,2)</f>
        <v>-11.22</v>
      </c>
      <c r="L16" s="224"/>
    </row>
    <row r="17" spans="2:12" ht="24" customHeight="1" thickBot="1">
      <c r="B17" s="39"/>
      <c r="C17" s="244"/>
      <c r="D17" s="140" t="s">
        <v>45</v>
      </c>
      <c r="E17" s="141"/>
      <c r="F17" s="46" t="s">
        <v>27</v>
      </c>
      <c r="G17" s="607" t="s">
        <v>271</v>
      </c>
      <c r="H17" s="604"/>
      <c r="I17" s="765" t="s">
        <v>99</v>
      </c>
      <c r="J17" s="766"/>
      <c r="K17" s="146">
        <f>SUM(K11:K16)</f>
        <v>72.59</v>
      </c>
      <c r="L17" s="226"/>
    </row>
    <row r="18" spans="2:12" ht="33" customHeight="1" thickBot="1">
      <c r="B18" s="189"/>
      <c r="C18" s="692" t="s">
        <v>320</v>
      </c>
      <c r="D18" s="693"/>
      <c r="E18" s="243"/>
      <c r="F18" s="24"/>
      <c r="G18" s="180"/>
      <c r="H18" s="180"/>
      <c r="I18" s="180"/>
      <c r="J18" s="147"/>
      <c r="K18" s="52"/>
      <c r="L18" s="226"/>
    </row>
    <row r="19" spans="2:12" ht="31.5" customHeight="1" thickBot="1">
      <c r="B19" s="82"/>
      <c r="C19" s="767" t="s">
        <v>322</v>
      </c>
      <c r="D19" s="768"/>
      <c r="E19" s="768"/>
      <c r="F19" s="769"/>
      <c r="G19" s="171" t="s">
        <v>27</v>
      </c>
      <c r="H19" s="770" t="s">
        <v>326</v>
      </c>
      <c r="I19" s="771"/>
      <c r="J19" s="147"/>
      <c r="K19" s="52"/>
      <c r="L19" s="226"/>
    </row>
    <row r="20" spans="2:12" ht="21" customHeight="1">
      <c r="B20" s="189">
        <v>1</v>
      </c>
      <c r="C20" s="221" t="s">
        <v>323</v>
      </c>
      <c r="D20" s="159" t="s">
        <v>326</v>
      </c>
      <c r="E20" s="24">
        <v>1</v>
      </c>
      <c r="F20" s="24">
        <v>3</v>
      </c>
      <c r="G20" s="105">
        <v>12.5</v>
      </c>
      <c r="H20" s="105">
        <v>0.6</v>
      </c>
      <c r="I20" s="192"/>
      <c r="J20" s="18" t="s">
        <v>99</v>
      </c>
      <c r="K20" s="94">
        <f>ROUND(F20*G20*H20,2)</f>
        <v>22.5</v>
      </c>
      <c r="L20" s="196"/>
    </row>
    <row r="21" spans="2:12" ht="21" customHeight="1">
      <c r="B21" s="189">
        <v>2</v>
      </c>
      <c r="C21" s="221" t="s">
        <v>324</v>
      </c>
      <c r="D21" s="159" t="s">
        <v>326</v>
      </c>
      <c r="E21" s="24">
        <v>1</v>
      </c>
      <c r="F21" s="24">
        <v>2</v>
      </c>
      <c r="G21" s="105">
        <v>8.95</v>
      </c>
      <c r="H21" s="105">
        <v>0.6</v>
      </c>
      <c r="I21" s="192"/>
      <c r="J21" s="18" t="s">
        <v>99</v>
      </c>
      <c r="K21" s="94">
        <f>ROUND(F21*G21*H21,2)</f>
        <v>10.74</v>
      </c>
      <c r="L21" s="176"/>
    </row>
    <row r="22" spans="2:12" ht="21" customHeight="1">
      <c r="B22" s="14">
        <v>3</v>
      </c>
      <c r="C22" s="221" t="s">
        <v>325</v>
      </c>
      <c r="D22" s="159" t="s">
        <v>326</v>
      </c>
      <c r="E22" s="24">
        <v>1</v>
      </c>
      <c r="F22" s="24">
        <v>1</v>
      </c>
      <c r="G22" s="105">
        <v>4.475</v>
      </c>
      <c r="H22" s="105">
        <v>0.6</v>
      </c>
      <c r="I22" s="192"/>
      <c r="J22" s="18" t="s">
        <v>99</v>
      </c>
      <c r="K22" s="94">
        <f>ROUND(F22*G22*H22,2)</f>
        <v>2.69</v>
      </c>
      <c r="L22" s="53"/>
    </row>
    <row r="23" spans="2:13" ht="21" customHeight="1" thickBot="1">
      <c r="B23" s="222"/>
      <c r="C23" s="227"/>
      <c r="D23" s="249" t="s">
        <v>45</v>
      </c>
      <c r="E23" s="195"/>
      <c r="F23" s="124"/>
      <c r="G23" s="772"/>
      <c r="H23" s="773"/>
      <c r="I23" s="774" t="s">
        <v>99</v>
      </c>
      <c r="J23" s="775"/>
      <c r="K23" s="61">
        <f>SUM(K20:K22)</f>
        <v>35.93</v>
      </c>
      <c r="L23" s="250"/>
      <c r="M23" s="1"/>
    </row>
    <row r="24" spans="2:12" ht="39" customHeight="1" thickBot="1">
      <c r="B24" s="760" t="s">
        <v>14</v>
      </c>
      <c r="C24" s="760"/>
      <c r="D24" s="596"/>
      <c r="E24" s="763" t="s">
        <v>15</v>
      </c>
      <c r="F24" s="760"/>
      <c r="G24" s="760"/>
      <c r="H24" s="760"/>
      <c r="I24" s="764"/>
      <c r="J24" s="608" t="s">
        <v>16</v>
      </c>
      <c r="K24" s="760"/>
      <c r="L24" s="760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="128" customFormat="1" ht="18" customHeight="1"/>
    <row r="27" s="128" customFormat="1" ht="18" customHeight="1"/>
    <row r="28" s="128" customFormat="1" ht="18" customHeight="1"/>
    <row r="29" s="128" customFormat="1" ht="7.5" customHeight="1"/>
    <row r="30" s="128" customFormat="1" ht="31.5" customHeight="1"/>
    <row r="31" s="128" customFormat="1" ht="18.75" customHeight="1"/>
    <row r="32" s="128" customFormat="1" ht="18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39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39" customHeight="1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</sheetData>
  <mergeCells count="26">
    <mergeCell ref="B6:L6"/>
    <mergeCell ref="C7:C8"/>
    <mergeCell ref="L7:L8"/>
    <mergeCell ref="E2:I2"/>
    <mergeCell ref="E3:I3"/>
    <mergeCell ref="E4:I4"/>
    <mergeCell ref="B5:M5"/>
    <mergeCell ref="C2:D3"/>
    <mergeCell ref="C4:D4"/>
    <mergeCell ref="J7:J8"/>
    <mergeCell ref="C10:F10"/>
    <mergeCell ref="H10:I10"/>
    <mergeCell ref="B7:B8"/>
    <mergeCell ref="I7:I8"/>
    <mergeCell ref="G7:G8"/>
    <mergeCell ref="H7:H8"/>
    <mergeCell ref="E24:I24"/>
    <mergeCell ref="B24:D24"/>
    <mergeCell ref="I17:J17"/>
    <mergeCell ref="C19:F19"/>
    <mergeCell ref="J24:L24"/>
    <mergeCell ref="C18:D18"/>
    <mergeCell ref="H19:I19"/>
    <mergeCell ref="G23:H23"/>
    <mergeCell ref="I23:J23"/>
    <mergeCell ref="G17:H17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B2:M23"/>
  <sheetViews>
    <sheetView rightToLeft="1" zoomScale="75" zoomScaleNormal="75" workbookViewId="0" topLeftCell="A10">
      <selection activeCell="B20" sqref="B20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360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4.75" customHeight="1">
      <c r="B9" s="25"/>
      <c r="C9" s="151" t="s">
        <v>128</v>
      </c>
      <c r="D9" s="208"/>
      <c r="E9" s="42"/>
      <c r="F9" s="209"/>
      <c r="G9" s="37"/>
      <c r="H9" s="37"/>
      <c r="I9" s="92"/>
      <c r="J9" s="18" t="s">
        <v>99</v>
      </c>
      <c r="K9" s="72">
        <f>'متره ص(27)'!K23</f>
        <v>35.93</v>
      </c>
      <c r="L9" s="241"/>
    </row>
    <row r="10" spans="2:12" ht="24.75" customHeight="1">
      <c r="B10" s="16">
        <v>4</v>
      </c>
      <c r="C10" s="221" t="s">
        <v>330</v>
      </c>
      <c r="D10" s="159" t="s">
        <v>326</v>
      </c>
      <c r="E10" s="24">
        <v>1</v>
      </c>
      <c r="F10" s="24">
        <v>1</v>
      </c>
      <c r="G10" s="105">
        <v>4.475</v>
      </c>
      <c r="H10" s="105">
        <v>0.6</v>
      </c>
      <c r="I10" s="192"/>
      <c r="J10" s="18" t="s">
        <v>99</v>
      </c>
      <c r="K10" s="94">
        <f>ROUND(F10*G10*H10,2)</f>
        <v>2.69</v>
      </c>
      <c r="L10" s="224"/>
    </row>
    <row r="11" spans="2:12" ht="24.75" customHeight="1">
      <c r="B11" s="189">
        <v>5</v>
      </c>
      <c r="C11" s="221" t="s">
        <v>330</v>
      </c>
      <c r="D11" s="159" t="s">
        <v>326</v>
      </c>
      <c r="E11" s="24">
        <v>1</v>
      </c>
      <c r="F11" s="3">
        <v>2</v>
      </c>
      <c r="G11" s="105">
        <v>3.475</v>
      </c>
      <c r="H11" s="105">
        <v>0.6</v>
      </c>
      <c r="I11" s="192"/>
      <c r="J11" s="18" t="s">
        <v>99</v>
      </c>
      <c r="K11" s="94">
        <f>ROUND(F11*G11*H11,2)</f>
        <v>4.17</v>
      </c>
      <c r="L11" s="224"/>
    </row>
    <row r="12" spans="2:12" ht="24.75" customHeight="1">
      <c r="B12" s="189">
        <v>6</v>
      </c>
      <c r="C12" s="221" t="s">
        <v>331</v>
      </c>
      <c r="D12" s="159" t="s">
        <v>326</v>
      </c>
      <c r="E12" s="24">
        <v>1</v>
      </c>
      <c r="F12" s="3">
        <v>1</v>
      </c>
      <c r="G12" s="105">
        <v>2.15</v>
      </c>
      <c r="H12" s="105">
        <v>0.6</v>
      </c>
      <c r="I12" s="192"/>
      <c r="J12" s="18" t="s">
        <v>99</v>
      </c>
      <c r="K12" s="94">
        <f>ROUND(F12*G12*H12,2)</f>
        <v>1.29</v>
      </c>
      <c r="L12" s="224"/>
    </row>
    <row r="13" spans="2:12" ht="24.75" customHeight="1" thickBot="1">
      <c r="B13" s="189">
        <v>7</v>
      </c>
      <c r="C13" s="221" t="s">
        <v>332</v>
      </c>
      <c r="D13" s="159" t="s">
        <v>326</v>
      </c>
      <c r="E13" s="37">
        <v>1</v>
      </c>
      <c r="F13" s="5">
        <v>1</v>
      </c>
      <c r="G13" s="327">
        <v>2.95</v>
      </c>
      <c r="H13" s="327">
        <v>0.6</v>
      </c>
      <c r="I13" s="203"/>
      <c r="J13" s="19" t="s">
        <v>99</v>
      </c>
      <c r="K13" s="121">
        <f>ROUND(F13*G13*H13,2)</f>
        <v>1.77</v>
      </c>
      <c r="L13" s="224"/>
    </row>
    <row r="14" spans="2:12" ht="24.75" customHeight="1" thickBot="1">
      <c r="B14" s="189"/>
      <c r="C14" s="253"/>
      <c r="D14" s="406" t="s">
        <v>45</v>
      </c>
      <c r="E14" s="202"/>
      <c r="F14" s="209" t="s">
        <v>27</v>
      </c>
      <c r="G14" s="660" t="s">
        <v>326</v>
      </c>
      <c r="H14" s="660"/>
      <c r="I14" s="661" t="s">
        <v>99</v>
      </c>
      <c r="J14" s="603"/>
      <c r="K14" s="411">
        <f>SUM(K9:K13)</f>
        <v>45.85</v>
      </c>
      <c r="L14" s="226"/>
    </row>
    <row r="15" spans="2:12" ht="34.5" customHeight="1" thickBot="1">
      <c r="B15" s="82"/>
      <c r="C15" s="780" t="s">
        <v>327</v>
      </c>
      <c r="D15" s="781"/>
      <c r="E15" s="781"/>
      <c r="F15" s="781"/>
      <c r="G15" s="163" t="s">
        <v>27</v>
      </c>
      <c r="H15" s="778" t="s">
        <v>328</v>
      </c>
      <c r="I15" s="779"/>
      <c r="J15" s="147"/>
      <c r="K15" s="52"/>
      <c r="L15" s="226"/>
    </row>
    <row r="16" spans="2:12" ht="24.75" customHeight="1" thickBot="1">
      <c r="B16" s="39">
        <v>1</v>
      </c>
      <c r="C16" s="221" t="s">
        <v>329</v>
      </c>
      <c r="D16" s="159" t="s">
        <v>328</v>
      </c>
      <c r="E16" s="37">
        <v>1</v>
      </c>
      <c r="F16" s="37">
        <v>1</v>
      </c>
      <c r="G16" s="215">
        <v>12</v>
      </c>
      <c r="H16" s="215">
        <v>4.7</v>
      </c>
      <c r="I16" s="470"/>
      <c r="J16" s="19" t="s">
        <v>99</v>
      </c>
      <c r="K16" s="121">
        <f>ROUND(F16*G16*H16,2)</f>
        <v>56.4</v>
      </c>
      <c r="L16" s="224"/>
    </row>
    <row r="17" spans="2:12" ht="24.75" customHeight="1" thickBot="1">
      <c r="B17" s="39"/>
      <c r="C17" s="484"/>
      <c r="D17" s="406" t="s">
        <v>45</v>
      </c>
      <c r="E17" s="202"/>
      <c r="F17" s="209" t="s">
        <v>27</v>
      </c>
      <c r="G17" s="660" t="s">
        <v>328</v>
      </c>
      <c r="H17" s="660"/>
      <c r="I17" s="661" t="s">
        <v>99</v>
      </c>
      <c r="J17" s="603"/>
      <c r="K17" s="411">
        <f>SUM(K16)</f>
        <v>56.4</v>
      </c>
      <c r="L17" s="226"/>
    </row>
    <row r="18" spans="2:12" ht="34.5" customHeight="1" thickBot="1">
      <c r="B18" s="82"/>
      <c r="C18" s="780" t="s">
        <v>333</v>
      </c>
      <c r="D18" s="781"/>
      <c r="E18" s="781"/>
      <c r="F18" s="781"/>
      <c r="G18" s="163" t="s">
        <v>27</v>
      </c>
      <c r="H18" s="778" t="s">
        <v>334</v>
      </c>
      <c r="I18" s="779"/>
      <c r="J18" s="147"/>
      <c r="K18" s="52"/>
      <c r="L18" s="226"/>
    </row>
    <row r="19" spans="2:12" ht="24.75" customHeight="1">
      <c r="B19" s="39">
        <v>1</v>
      </c>
      <c r="C19" s="221" t="s">
        <v>336</v>
      </c>
      <c r="D19" s="159" t="s">
        <v>334</v>
      </c>
      <c r="E19" s="24">
        <v>3</v>
      </c>
      <c r="F19" s="24">
        <v>1</v>
      </c>
      <c r="G19" s="210">
        <v>2.5</v>
      </c>
      <c r="H19" s="210">
        <v>1.25</v>
      </c>
      <c r="I19" s="211"/>
      <c r="J19" s="18" t="s">
        <v>99</v>
      </c>
      <c r="K19" s="94">
        <f>ROUND(E19*F19*G19*H19,2)</f>
        <v>9.38</v>
      </c>
      <c r="L19" s="226"/>
    </row>
    <row r="20" spans="2:12" ht="24.75" customHeight="1" thickBot="1">
      <c r="B20" s="39">
        <v>2</v>
      </c>
      <c r="C20" s="221" t="s">
        <v>446</v>
      </c>
      <c r="D20" s="159" t="s">
        <v>334</v>
      </c>
      <c r="E20" s="37">
        <v>3</v>
      </c>
      <c r="F20" s="5">
        <v>1</v>
      </c>
      <c r="G20" s="327">
        <v>3.4</v>
      </c>
      <c r="H20" s="327">
        <v>1.4</v>
      </c>
      <c r="I20" s="203"/>
      <c r="J20" s="19" t="s">
        <v>99</v>
      </c>
      <c r="K20" s="121">
        <f>ROUND(E20*F20*G20*H20,2)</f>
        <v>14.28</v>
      </c>
      <c r="L20" s="196"/>
    </row>
    <row r="21" spans="2:12" ht="24.75" customHeight="1" thickBot="1">
      <c r="B21" s="14"/>
      <c r="C21" s="221"/>
      <c r="D21" s="389" t="s">
        <v>45</v>
      </c>
      <c r="E21" s="76"/>
      <c r="F21" s="46"/>
      <c r="G21" s="602"/>
      <c r="H21" s="602"/>
      <c r="I21" s="603" t="s">
        <v>99</v>
      </c>
      <c r="J21" s="603"/>
      <c r="K21" s="411">
        <f>SUM(K18:K20)</f>
        <v>23.66</v>
      </c>
      <c r="L21" s="176"/>
    </row>
    <row r="22" spans="2:12" ht="39" customHeight="1" thickBot="1">
      <c r="B22" s="760" t="s">
        <v>14</v>
      </c>
      <c r="C22" s="760"/>
      <c r="D22" s="759"/>
      <c r="E22" s="632" t="s">
        <v>15</v>
      </c>
      <c r="F22" s="758"/>
      <c r="G22" s="758"/>
      <c r="H22" s="758"/>
      <c r="I22" s="630"/>
      <c r="J22" s="757" t="s">
        <v>16</v>
      </c>
      <c r="K22" s="758"/>
      <c r="L22" s="760"/>
    </row>
    <row r="23" spans="2:12" ht="31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="128" customFormat="1" ht="18" customHeight="1"/>
    <row r="25" s="128" customFormat="1" ht="18" customHeight="1"/>
    <row r="26" s="128" customFormat="1" ht="18" customHeight="1"/>
    <row r="27" s="128" customFormat="1" ht="7.5" customHeight="1"/>
    <row r="28" s="128" customFormat="1" ht="31.5" customHeight="1"/>
    <row r="29" s="128" customFormat="1" ht="18.75" customHeight="1"/>
    <row r="30" s="128" customFormat="1" ht="18.75" customHeight="1"/>
    <row r="31" s="128" customFormat="1" ht="24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39.75" customHeight="1"/>
    <row r="40" s="128" customFormat="1" ht="24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39" customHeight="1"/>
    <row r="46" s="128" customFormat="1" ht="12.75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</sheetData>
  <mergeCells count="27">
    <mergeCell ref="B6:L6"/>
    <mergeCell ref="C7:C8"/>
    <mergeCell ref="L7:L8"/>
    <mergeCell ref="E22:I22"/>
    <mergeCell ref="B22:D22"/>
    <mergeCell ref="J22:L22"/>
    <mergeCell ref="G21:H21"/>
    <mergeCell ref="I21:J21"/>
    <mergeCell ref="B7:B8"/>
    <mergeCell ref="I7:I8"/>
    <mergeCell ref="E2:I2"/>
    <mergeCell ref="E3:I3"/>
    <mergeCell ref="E4:I4"/>
    <mergeCell ref="B5:M5"/>
    <mergeCell ref="C2:D3"/>
    <mergeCell ref="C4:D4"/>
    <mergeCell ref="G7:G8"/>
    <mergeCell ref="J7:J8"/>
    <mergeCell ref="H7:H8"/>
    <mergeCell ref="G14:H14"/>
    <mergeCell ref="I14:J14"/>
    <mergeCell ref="C18:F18"/>
    <mergeCell ref="H18:I18"/>
    <mergeCell ref="C15:F15"/>
    <mergeCell ref="H15:I15"/>
    <mergeCell ref="G17:H17"/>
    <mergeCell ref="I17:J17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B2:M24"/>
  <sheetViews>
    <sheetView rightToLeft="1" zoomScale="75" zoomScaleNormal="75" workbookViewId="0" topLeftCell="A13">
      <selection activeCell="D22" sqref="D22:K22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360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4.75" customHeight="1">
      <c r="B9" s="25"/>
      <c r="C9" s="151" t="s">
        <v>128</v>
      </c>
      <c r="D9" s="208"/>
      <c r="E9" s="42"/>
      <c r="F9" s="42"/>
      <c r="G9" s="37"/>
      <c r="H9" s="37"/>
      <c r="I9" s="92"/>
      <c r="J9" s="18" t="s">
        <v>99</v>
      </c>
      <c r="K9" s="72">
        <f>'متره ص(28)'!K21</f>
        <v>23.66</v>
      </c>
      <c r="L9" s="241"/>
    </row>
    <row r="10" spans="2:12" ht="24.75" customHeight="1">
      <c r="B10" s="16">
        <v>4</v>
      </c>
      <c r="C10" s="221" t="s">
        <v>335</v>
      </c>
      <c r="D10" s="158" t="s">
        <v>334</v>
      </c>
      <c r="E10" s="24">
        <v>1</v>
      </c>
      <c r="F10" s="24">
        <v>1</v>
      </c>
      <c r="G10" s="105">
        <v>1.25</v>
      </c>
      <c r="H10" s="105">
        <v>0.8</v>
      </c>
      <c r="I10" s="192"/>
      <c r="J10" s="18" t="s">
        <v>99</v>
      </c>
      <c r="K10" s="94">
        <f>ROUND(E10*F10*G10*H10,2)</f>
        <v>1</v>
      </c>
      <c r="L10" s="224"/>
    </row>
    <row r="11" spans="2:12" ht="24.75" customHeight="1">
      <c r="B11" s="189">
        <v>5</v>
      </c>
      <c r="C11" s="221" t="s">
        <v>337</v>
      </c>
      <c r="D11" s="173" t="s">
        <v>334</v>
      </c>
      <c r="E11" s="24">
        <v>3</v>
      </c>
      <c r="F11" s="3">
        <v>1</v>
      </c>
      <c r="G11" s="105">
        <v>7.34</v>
      </c>
      <c r="H11" s="105"/>
      <c r="I11" s="105">
        <v>0.5</v>
      </c>
      <c r="J11" s="18" t="s">
        <v>99</v>
      </c>
      <c r="K11" s="94">
        <f>ROUND(E11*F11*G11*I11,2)</f>
        <v>11.01</v>
      </c>
      <c r="L11" s="224"/>
    </row>
    <row r="12" spans="2:12" ht="24.75" customHeight="1">
      <c r="B12" s="16">
        <v>6</v>
      </c>
      <c r="C12" s="221" t="s">
        <v>340</v>
      </c>
      <c r="D12" s="173" t="s">
        <v>334</v>
      </c>
      <c r="E12" s="24">
        <v>3</v>
      </c>
      <c r="F12" s="3">
        <v>1</v>
      </c>
      <c r="G12" s="105">
        <v>9.74</v>
      </c>
      <c r="H12" s="105"/>
      <c r="I12" s="105">
        <v>0.5</v>
      </c>
      <c r="J12" s="18" t="s">
        <v>99</v>
      </c>
      <c r="K12" s="94">
        <f>ROUND(E12*F12*G12*I12,2)</f>
        <v>14.61</v>
      </c>
      <c r="L12" s="224"/>
    </row>
    <row r="13" spans="2:12" ht="24.75" customHeight="1">
      <c r="B13" s="189">
        <v>7</v>
      </c>
      <c r="C13" s="221" t="s">
        <v>341</v>
      </c>
      <c r="D13" s="173" t="s">
        <v>334</v>
      </c>
      <c r="E13" s="24">
        <v>1</v>
      </c>
      <c r="F13" s="3">
        <v>1</v>
      </c>
      <c r="G13" s="105">
        <v>3.5</v>
      </c>
      <c r="H13" s="105"/>
      <c r="I13" s="105">
        <v>0.5</v>
      </c>
      <c r="J13" s="18" t="s">
        <v>99</v>
      </c>
      <c r="K13" s="94">
        <f>ROUND(E13*F13*G13*I13,2)</f>
        <v>1.75</v>
      </c>
      <c r="L13" s="224"/>
    </row>
    <row r="14" spans="2:12" ht="24.75" customHeight="1">
      <c r="B14" s="16">
        <v>8</v>
      </c>
      <c r="C14" s="221" t="s">
        <v>342</v>
      </c>
      <c r="D14" s="173" t="s">
        <v>334</v>
      </c>
      <c r="E14" s="24">
        <v>1</v>
      </c>
      <c r="F14" s="3">
        <v>1</v>
      </c>
      <c r="G14" s="105">
        <v>9</v>
      </c>
      <c r="H14" s="105"/>
      <c r="I14" s="105">
        <v>0.5</v>
      </c>
      <c r="J14" s="18" t="s">
        <v>99</v>
      </c>
      <c r="K14" s="94">
        <f>ROUND(E14*F14*G14*I14,2)</f>
        <v>4.5</v>
      </c>
      <c r="L14" s="224"/>
    </row>
    <row r="15" spans="2:12" ht="24.75" customHeight="1">
      <c r="B15" s="189">
        <v>9</v>
      </c>
      <c r="C15" s="221" t="s">
        <v>343</v>
      </c>
      <c r="D15" s="173" t="s">
        <v>334</v>
      </c>
      <c r="E15" s="24">
        <v>2</v>
      </c>
      <c r="F15" s="3">
        <v>1</v>
      </c>
      <c r="G15" s="105">
        <v>13.45</v>
      </c>
      <c r="H15" s="105"/>
      <c r="I15" s="105">
        <v>0.5</v>
      </c>
      <c r="J15" s="18" t="s">
        <v>99</v>
      </c>
      <c r="K15" s="94">
        <f>ROUND(E15*F15*G15*I15,2)</f>
        <v>13.45</v>
      </c>
      <c r="L15" s="226"/>
    </row>
    <row r="16" spans="2:12" ht="24.75" customHeight="1">
      <c r="B16" s="16"/>
      <c r="C16" s="221"/>
      <c r="D16" s="173"/>
      <c r="E16" s="24"/>
      <c r="F16" s="3"/>
      <c r="G16" s="105"/>
      <c r="H16" s="105"/>
      <c r="I16" s="105"/>
      <c r="J16" s="18"/>
      <c r="K16" s="94"/>
      <c r="L16" s="226"/>
    </row>
    <row r="17" spans="2:12" ht="24.75" customHeight="1" thickBot="1">
      <c r="B17" s="189"/>
      <c r="C17" s="221"/>
      <c r="D17" s="159"/>
      <c r="E17" s="37"/>
      <c r="F17" s="5"/>
      <c r="G17" s="327"/>
      <c r="H17" s="327"/>
      <c r="I17" s="327"/>
      <c r="J17" s="19"/>
      <c r="K17" s="121"/>
      <c r="L17" s="226"/>
    </row>
    <row r="18" spans="2:12" ht="24.75" customHeight="1" thickBot="1">
      <c r="B18" s="39"/>
      <c r="C18" s="253"/>
      <c r="D18" s="406" t="s">
        <v>45</v>
      </c>
      <c r="E18" s="202"/>
      <c r="F18" s="209" t="s">
        <v>27</v>
      </c>
      <c r="G18" s="660" t="s">
        <v>326</v>
      </c>
      <c r="H18" s="660"/>
      <c r="I18" s="661" t="s">
        <v>99</v>
      </c>
      <c r="J18" s="603"/>
      <c r="K18" s="411">
        <f>SUM(K9:K17)</f>
        <v>69.98</v>
      </c>
      <c r="L18" s="226"/>
    </row>
    <row r="19" spans="2:12" ht="34.5" customHeight="1" thickBot="1">
      <c r="B19" s="82"/>
      <c r="C19" s="780" t="s">
        <v>344</v>
      </c>
      <c r="D19" s="781"/>
      <c r="E19" s="781"/>
      <c r="F19" s="781"/>
      <c r="G19" s="163" t="s">
        <v>27</v>
      </c>
      <c r="H19" s="778" t="s">
        <v>345</v>
      </c>
      <c r="I19" s="779"/>
      <c r="J19" s="252"/>
      <c r="K19" s="251"/>
      <c r="L19" s="226"/>
    </row>
    <row r="20" spans="2:12" ht="24.75" customHeight="1">
      <c r="B20" s="39">
        <v>1</v>
      </c>
      <c r="C20" s="221" t="s">
        <v>346</v>
      </c>
      <c r="D20" s="173" t="s">
        <v>345</v>
      </c>
      <c r="E20" s="24">
        <v>1</v>
      </c>
      <c r="F20" s="24">
        <v>1</v>
      </c>
      <c r="G20" s="210">
        <v>9.3</v>
      </c>
      <c r="H20" s="210">
        <v>4.8</v>
      </c>
      <c r="I20" s="210"/>
      <c r="J20" s="18" t="s">
        <v>99</v>
      </c>
      <c r="K20" s="94">
        <f>ROUND(E20*F20*G20*H20,2)</f>
        <v>44.64</v>
      </c>
      <c r="L20" s="226"/>
    </row>
    <row r="21" spans="2:12" ht="24.75" customHeight="1" thickBot="1">
      <c r="B21" s="39">
        <v>2</v>
      </c>
      <c r="C21" s="221" t="s">
        <v>347</v>
      </c>
      <c r="D21" s="159" t="s">
        <v>345</v>
      </c>
      <c r="E21" s="37">
        <v>1</v>
      </c>
      <c r="F21" s="5">
        <v>1</v>
      </c>
      <c r="G21" s="327">
        <v>9.6</v>
      </c>
      <c r="H21" s="327">
        <v>4.8</v>
      </c>
      <c r="I21" s="327"/>
      <c r="J21" s="19" t="s">
        <v>99</v>
      </c>
      <c r="K21" s="121">
        <f>ROUND(E21*F21*G21*H21,2)</f>
        <v>46.08</v>
      </c>
      <c r="L21" s="196"/>
    </row>
    <row r="22" spans="2:12" ht="24.75" customHeight="1" thickBot="1">
      <c r="B22" s="14"/>
      <c r="C22" s="245"/>
      <c r="D22" s="389" t="s">
        <v>45</v>
      </c>
      <c r="E22" s="76"/>
      <c r="F22" s="46"/>
      <c r="G22" s="602"/>
      <c r="H22" s="602"/>
      <c r="I22" s="603" t="s">
        <v>99</v>
      </c>
      <c r="J22" s="603"/>
      <c r="K22" s="411">
        <f>SUM(K19:K21)</f>
        <v>90.72</v>
      </c>
      <c r="L22" s="176"/>
    </row>
    <row r="23" spans="2:12" ht="39" customHeight="1" thickBot="1">
      <c r="B23" s="760" t="s">
        <v>14</v>
      </c>
      <c r="C23" s="760"/>
      <c r="D23" s="759"/>
      <c r="E23" s="757" t="s">
        <v>15</v>
      </c>
      <c r="F23" s="758"/>
      <c r="G23" s="758"/>
      <c r="H23" s="758"/>
      <c r="I23" s="759"/>
      <c r="J23" s="632" t="s">
        <v>16</v>
      </c>
      <c r="K23" s="758"/>
      <c r="L23" s="760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="128" customFormat="1" ht="18" customHeight="1"/>
    <row r="26" s="128" customFormat="1" ht="18" customHeight="1"/>
    <row r="27" s="128" customFormat="1" ht="18" customHeight="1"/>
    <row r="28" s="128" customFormat="1" ht="7.5" customHeight="1"/>
    <row r="29" s="128" customFormat="1" ht="31.5" customHeight="1"/>
    <row r="30" s="128" customFormat="1" ht="18.75" customHeight="1"/>
    <row r="31" s="128" customFormat="1" ht="18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39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39" customHeight="1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</sheetData>
  <mergeCells count="23">
    <mergeCell ref="G22:H22"/>
    <mergeCell ref="I22:J22"/>
    <mergeCell ref="B7:B8"/>
    <mergeCell ref="I7:I8"/>
    <mergeCell ref="G7:G8"/>
    <mergeCell ref="J7:J8"/>
    <mergeCell ref="H7:H8"/>
    <mergeCell ref="E2:I2"/>
    <mergeCell ref="E3:I3"/>
    <mergeCell ref="E4:I4"/>
    <mergeCell ref="B5:M5"/>
    <mergeCell ref="C2:D3"/>
    <mergeCell ref="C4:D4"/>
    <mergeCell ref="B6:L6"/>
    <mergeCell ref="C7:C8"/>
    <mergeCell ref="L7:L8"/>
    <mergeCell ref="E23:I23"/>
    <mergeCell ref="B23:D23"/>
    <mergeCell ref="J23:L23"/>
    <mergeCell ref="G18:H18"/>
    <mergeCell ref="I18:J18"/>
    <mergeCell ref="C19:F19"/>
    <mergeCell ref="H19:I19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2:M46"/>
  <sheetViews>
    <sheetView rightToLeft="1" tabSelected="1" zoomScale="75" zoomScaleNormal="75" workbookViewId="0" topLeftCell="A1">
      <selection activeCell="I18" sqref="I18:J18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5.71093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307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19.5" customHeight="1" thickBot="1">
      <c r="B9" s="25"/>
      <c r="C9" s="24"/>
      <c r="D9" s="31"/>
      <c r="E9" s="24"/>
      <c r="F9" s="24"/>
      <c r="G9" s="24"/>
      <c r="H9" s="24"/>
      <c r="I9" s="23"/>
      <c r="J9" s="23"/>
      <c r="K9" s="23"/>
      <c r="L9" s="32"/>
    </row>
    <row r="10" spans="2:12" ht="30" customHeight="1" thickBot="1">
      <c r="B10" s="14"/>
      <c r="C10" s="662" t="s">
        <v>54</v>
      </c>
      <c r="D10" s="663"/>
      <c r="E10" s="5"/>
      <c r="F10" s="5"/>
      <c r="G10" s="3"/>
      <c r="H10" s="3"/>
      <c r="I10" s="18"/>
      <c r="J10" s="18"/>
      <c r="K10" s="18"/>
      <c r="L10" s="15"/>
    </row>
    <row r="11" spans="2:12" ht="24.75" customHeight="1" thickBot="1">
      <c r="B11" s="82"/>
      <c r="C11" s="664" t="s">
        <v>56</v>
      </c>
      <c r="D11" s="664"/>
      <c r="E11" s="664"/>
      <c r="F11" s="664"/>
      <c r="G11" s="77" t="s">
        <v>27</v>
      </c>
      <c r="H11" s="607" t="s">
        <v>55</v>
      </c>
      <c r="I11" s="604"/>
      <c r="J11" s="56"/>
      <c r="K11" s="18"/>
      <c r="L11" s="15"/>
    </row>
    <row r="12" spans="2:12" ht="24.75" customHeight="1">
      <c r="B12" s="14">
        <v>1</v>
      </c>
      <c r="C12" s="83" t="s">
        <v>57</v>
      </c>
      <c r="D12" s="84" t="s">
        <v>55</v>
      </c>
      <c r="E12" s="84"/>
      <c r="F12" s="85">
        <v>1</v>
      </c>
      <c r="G12" s="54">
        <v>12.5</v>
      </c>
      <c r="H12" s="54">
        <v>10</v>
      </c>
      <c r="I12" s="48">
        <v>0.9</v>
      </c>
      <c r="J12" s="71" t="s">
        <v>58</v>
      </c>
      <c r="K12" s="52">
        <f>F12*G12*H12*I12</f>
        <v>112.5</v>
      </c>
      <c r="L12" s="15"/>
    </row>
    <row r="13" spans="2:12" ht="24.75" customHeight="1" thickBot="1">
      <c r="B13" s="14"/>
      <c r="C13" s="3"/>
      <c r="D13" s="5"/>
      <c r="E13" s="37"/>
      <c r="F13" s="5"/>
      <c r="G13" s="5"/>
      <c r="H13" s="5"/>
      <c r="I13" s="19"/>
      <c r="J13" s="19"/>
      <c r="K13" s="19"/>
      <c r="L13" s="15"/>
    </row>
    <row r="14" spans="2:12" ht="24.75" customHeight="1" thickBot="1">
      <c r="B14" s="14"/>
      <c r="C14" s="404"/>
      <c r="D14" s="389" t="s">
        <v>45</v>
      </c>
      <c r="E14" s="76"/>
      <c r="F14" s="46" t="s">
        <v>27</v>
      </c>
      <c r="G14" s="602" t="s">
        <v>55</v>
      </c>
      <c r="H14" s="602"/>
      <c r="I14" s="603" t="s">
        <v>49</v>
      </c>
      <c r="J14" s="603"/>
      <c r="K14" s="396">
        <f>SUM(K8:K13)</f>
        <v>112.5</v>
      </c>
      <c r="L14" s="86"/>
    </row>
    <row r="15" spans="2:12" ht="24.75" customHeight="1" thickBot="1">
      <c r="B15" s="82"/>
      <c r="C15" s="658" t="s">
        <v>59</v>
      </c>
      <c r="D15" s="659"/>
      <c r="E15" s="659"/>
      <c r="F15" s="659"/>
      <c r="G15" s="403" t="s">
        <v>27</v>
      </c>
      <c r="H15" s="657" t="s">
        <v>60</v>
      </c>
      <c r="I15" s="657"/>
      <c r="J15" s="147"/>
      <c r="K15" s="92"/>
      <c r="L15" s="15"/>
    </row>
    <row r="16" spans="2:12" ht="24.75" customHeight="1">
      <c r="B16" s="14">
        <v>1</v>
      </c>
      <c r="C16" s="24" t="s">
        <v>61</v>
      </c>
      <c r="D16" s="405" t="s">
        <v>60</v>
      </c>
      <c r="E16" s="24"/>
      <c r="F16" s="24"/>
      <c r="G16" s="24"/>
      <c r="H16" s="24"/>
      <c r="I16" s="91"/>
      <c r="J16" s="71" t="s">
        <v>58</v>
      </c>
      <c r="K16" s="94">
        <v>112.5</v>
      </c>
      <c r="L16" s="86"/>
    </row>
    <row r="17" spans="2:12" ht="24.75" customHeight="1" thickBot="1">
      <c r="B17" s="14">
        <v>2</v>
      </c>
      <c r="C17" s="90" t="s">
        <v>62</v>
      </c>
      <c r="D17" s="200" t="s">
        <v>60</v>
      </c>
      <c r="E17" s="5"/>
      <c r="F17" s="5"/>
      <c r="G17" s="5"/>
      <c r="H17" s="5"/>
      <c r="I17" s="19"/>
      <c r="J17" s="397" t="s">
        <v>58</v>
      </c>
      <c r="K17" s="121">
        <f>'متره ص(26)'!K23</f>
        <v>17.253999999999976</v>
      </c>
      <c r="L17" s="15"/>
    </row>
    <row r="18" spans="2:12" ht="24.75" customHeight="1" thickBot="1">
      <c r="B18" s="14"/>
      <c r="C18" s="404"/>
      <c r="D18" s="406" t="s">
        <v>45</v>
      </c>
      <c r="E18" s="202"/>
      <c r="F18" s="209" t="s">
        <v>27</v>
      </c>
      <c r="G18" s="660" t="s">
        <v>55</v>
      </c>
      <c r="H18" s="660"/>
      <c r="I18" s="661" t="s">
        <v>49</v>
      </c>
      <c r="J18" s="603"/>
      <c r="K18" s="396">
        <f>SUM(K16:K17)</f>
        <v>129.75399999999996</v>
      </c>
      <c r="L18" s="86"/>
    </row>
    <row r="19" spans="2:12" ht="24.75" customHeight="1" thickBot="1">
      <c r="B19" s="82"/>
      <c r="C19" s="655" t="s">
        <v>63</v>
      </c>
      <c r="D19" s="656"/>
      <c r="E19" s="656"/>
      <c r="F19" s="656"/>
      <c r="G19" s="46" t="s">
        <v>27</v>
      </c>
      <c r="H19" s="653" t="s">
        <v>64</v>
      </c>
      <c r="I19" s="654"/>
      <c r="J19" s="147"/>
      <c r="K19" s="23"/>
      <c r="L19" s="15"/>
    </row>
    <row r="20" spans="2:12" ht="24.75" customHeight="1" thickBot="1">
      <c r="B20" s="14">
        <v>1</v>
      </c>
      <c r="C20" s="37" t="s">
        <v>61</v>
      </c>
      <c r="D20" s="409" t="s">
        <v>64</v>
      </c>
      <c r="E20" s="37"/>
      <c r="F20" s="37"/>
      <c r="G20" s="37"/>
      <c r="H20" s="37"/>
      <c r="I20" s="92"/>
      <c r="J20" s="71" t="s">
        <v>58</v>
      </c>
      <c r="K20" s="95">
        <f>K18</f>
        <v>129.75399999999996</v>
      </c>
      <c r="L20" s="21"/>
    </row>
    <row r="21" spans="2:12" ht="24.75" customHeight="1" thickBot="1">
      <c r="B21" s="82"/>
      <c r="C21" s="655" t="s">
        <v>65</v>
      </c>
      <c r="D21" s="656"/>
      <c r="E21" s="656"/>
      <c r="F21" s="656"/>
      <c r="G21" s="46" t="s">
        <v>27</v>
      </c>
      <c r="H21" s="653">
        <v>30703</v>
      </c>
      <c r="I21" s="654"/>
      <c r="J21" s="219"/>
      <c r="K21" s="19"/>
      <c r="L21" s="21"/>
    </row>
    <row r="22" spans="2:13" ht="24.75" customHeight="1" thickBot="1">
      <c r="B22" s="16">
        <v>1</v>
      </c>
      <c r="C22" s="24" t="s">
        <v>61</v>
      </c>
      <c r="D22" s="407" t="s">
        <v>66</v>
      </c>
      <c r="E22" s="399"/>
      <c r="F22" s="399"/>
      <c r="G22" s="399"/>
      <c r="H22" s="399"/>
      <c r="I22" s="399"/>
      <c r="J22" s="71" t="s">
        <v>58</v>
      </c>
      <c r="K22" s="93">
        <f>K18</f>
        <v>129.75399999999996</v>
      </c>
      <c r="L22" s="27"/>
      <c r="M22" s="1"/>
    </row>
    <row r="23" spans="2:12" ht="39" customHeight="1" thickBot="1">
      <c r="B23" s="596" t="s">
        <v>14</v>
      </c>
      <c r="C23" s="611"/>
      <c r="D23" s="597"/>
      <c r="E23" s="611" t="s">
        <v>15</v>
      </c>
      <c r="F23" s="611"/>
      <c r="G23" s="611"/>
      <c r="H23" s="611"/>
      <c r="I23" s="597"/>
      <c r="J23" s="610" t="s">
        <v>16</v>
      </c>
      <c r="K23" s="611"/>
      <c r="L23" s="608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31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31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31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31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31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31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31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31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31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31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31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31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31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31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31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31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31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31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31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mergeCells count="30">
    <mergeCell ref="B23:D23"/>
    <mergeCell ref="J23:L23"/>
    <mergeCell ref="G7:G8"/>
    <mergeCell ref="H7:H8"/>
    <mergeCell ref="J7:J8"/>
    <mergeCell ref="E23:I23"/>
    <mergeCell ref="C10:D10"/>
    <mergeCell ref="G14:H14"/>
    <mergeCell ref="I14:J14"/>
    <mergeCell ref="C11:F11"/>
    <mergeCell ref="B6:L6"/>
    <mergeCell ref="C7:C8"/>
    <mergeCell ref="B7:B8"/>
    <mergeCell ref="H11:I11"/>
    <mergeCell ref="I7:I8"/>
    <mergeCell ref="L7:L8"/>
    <mergeCell ref="B5:M5"/>
    <mergeCell ref="E2:I2"/>
    <mergeCell ref="E3:I3"/>
    <mergeCell ref="E4:I4"/>
    <mergeCell ref="C2:D3"/>
    <mergeCell ref="C4:D4"/>
    <mergeCell ref="H15:I15"/>
    <mergeCell ref="C15:F15"/>
    <mergeCell ref="G18:H18"/>
    <mergeCell ref="I18:J18"/>
    <mergeCell ref="H19:I19"/>
    <mergeCell ref="C19:F19"/>
    <mergeCell ref="C21:F21"/>
    <mergeCell ref="H21:I21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B2:M25"/>
  <sheetViews>
    <sheetView rightToLeft="1" zoomScale="75" zoomScaleNormal="75" workbookViewId="0" topLeftCell="A13">
      <selection activeCell="B13" sqref="B13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359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.75" customHeight="1">
      <c r="B9" s="25"/>
      <c r="C9" s="151" t="s">
        <v>128</v>
      </c>
      <c r="D9" s="208"/>
      <c r="E9" s="42"/>
      <c r="F9" s="42"/>
      <c r="G9" s="37"/>
      <c r="H9" s="37"/>
      <c r="I9" s="92"/>
      <c r="J9" s="18" t="s">
        <v>99</v>
      </c>
      <c r="K9" s="72">
        <f>'متره ص(29)'!K22</f>
        <v>90.72</v>
      </c>
      <c r="L9" s="241"/>
    </row>
    <row r="10" spans="2:12" ht="21.75" customHeight="1">
      <c r="B10" s="16">
        <v>3</v>
      </c>
      <c r="C10" s="221" t="s">
        <v>348</v>
      </c>
      <c r="D10" s="173" t="s">
        <v>345</v>
      </c>
      <c r="E10" s="24">
        <v>1</v>
      </c>
      <c r="F10" s="3">
        <v>1</v>
      </c>
      <c r="G10" s="105">
        <v>4.6</v>
      </c>
      <c r="H10" s="105">
        <v>2.3</v>
      </c>
      <c r="I10" s="105"/>
      <c r="J10" s="18" t="s">
        <v>99</v>
      </c>
      <c r="K10" s="94">
        <f>ROUND(E10*F10*G10*H10,2)</f>
        <v>10.58</v>
      </c>
      <c r="L10" s="224"/>
    </row>
    <row r="11" spans="2:12" ht="21.75" customHeight="1">
      <c r="B11" s="222">
        <v>4</v>
      </c>
      <c r="C11" s="221" t="s">
        <v>339</v>
      </c>
      <c r="D11" s="173" t="s">
        <v>345</v>
      </c>
      <c r="E11" s="24">
        <v>2</v>
      </c>
      <c r="F11" s="3">
        <v>1</v>
      </c>
      <c r="G11" s="105">
        <v>3.55</v>
      </c>
      <c r="H11" s="105">
        <v>3.5</v>
      </c>
      <c r="I11" s="105"/>
      <c r="J11" s="18" t="s">
        <v>99</v>
      </c>
      <c r="K11" s="94">
        <f>ROUND(E11*F11*G11*H11,2)</f>
        <v>24.85</v>
      </c>
      <c r="L11" s="224"/>
    </row>
    <row r="12" spans="2:12" ht="21.75" customHeight="1">
      <c r="B12" s="189">
        <v>5</v>
      </c>
      <c r="C12" s="221" t="s">
        <v>338</v>
      </c>
      <c r="D12" s="173" t="s">
        <v>345</v>
      </c>
      <c r="E12" s="24">
        <v>1</v>
      </c>
      <c r="F12" s="3">
        <v>1</v>
      </c>
      <c r="G12" s="105">
        <v>3.55</v>
      </c>
      <c r="H12" s="105">
        <v>2</v>
      </c>
      <c r="I12" s="105"/>
      <c r="J12" s="18" t="s">
        <v>99</v>
      </c>
      <c r="K12" s="94">
        <f>ROUND(E12*F12*G12*H12,2)</f>
        <v>7.1</v>
      </c>
      <c r="L12" s="224"/>
    </row>
    <row r="13" spans="2:12" ht="21.75" customHeight="1" thickBot="1">
      <c r="B13" s="16">
        <v>6</v>
      </c>
      <c r="C13" s="221" t="s">
        <v>349</v>
      </c>
      <c r="D13" s="159" t="s">
        <v>345</v>
      </c>
      <c r="E13" s="37">
        <v>1</v>
      </c>
      <c r="F13" s="5">
        <v>1</v>
      </c>
      <c r="G13" s="327">
        <v>44.95</v>
      </c>
      <c r="H13" s="327"/>
      <c r="I13" s="327">
        <v>0.5</v>
      </c>
      <c r="J13" s="19" t="s">
        <v>99</v>
      </c>
      <c r="K13" s="121">
        <f>ROUND(E13*F13*G13*I13,2)</f>
        <v>22.48</v>
      </c>
      <c r="L13" s="224"/>
    </row>
    <row r="14" spans="2:12" ht="22.5" customHeight="1" thickBot="1">
      <c r="B14" s="189"/>
      <c r="C14" s="279"/>
      <c r="D14" s="389" t="s">
        <v>45</v>
      </c>
      <c r="E14" s="76"/>
      <c r="F14" s="46" t="s">
        <v>27</v>
      </c>
      <c r="G14" s="602" t="s">
        <v>345</v>
      </c>
      <c r="H14" s="602"/>
      <c r="I14" s="603" t="s">
        <v>99</v>
      </c>
      <c r="J14" s="603"/>
      <c r="K14" s="411">
        <f>SUM(K9:K13)</f>
        <v>155.73</v>
      </c>
      <c r="L14" s="226"/>
    </row>
    <row r="15" spans="2:12" ht="30" customHeight="1" thickBot="1">
      <c r="B15" s="16"/>
      <c r="C15" s="782" t="s">
        <v>350</v>
      </c>
      <c r="D15" s="783"/>
      <c r="E15" s="37"/>
      <c r="F15" s="37"/>
      <c r="G15" s="215"/>
      <c r="H15" s="215"/>
      <c r="I15" s="215"/>
      <c r="J15" s="23"/>
      <c r="K15" s="52"/>
      <c r="L15" s="224"/>
    </row>
    <row r="16" spans="2:12" ht="33" customHeight="1" thickBot="1">
      <c r="B16" s="82"/>
      <c r="C16" s="780" t="s">
        <v>352</v>
      </c>
      <c r="D16" s="781"/>
      <c r="E16" s="781"/>
      <c r="F16" s="781"/>
      <c r="G16" s="163" t="s">
        <v>27</v>
      </c>
      <c r="H16" s="778" t="s">
        <v>351</v>
      </c>
      <c r="I16" s="779"/>
      <c r="J16" s="56"/>
      <c r="K16" s="94"/>
      <c r="L16" s="226"/>
    </row>
    <row r="17" spans="2:12" ht="21.75" customHeight="1">
      <c r="B17" s="16">
        <v>1</v>
      </c>
      <c r="C17" s="221" t="s">
        <v>353</v>
      </c>
      <c r="D17" s="173" t="s">
        <v>351</v>
      </c>
      <c r="E17" s="24">
        <v>1</v>
      </c>
      <c r="F17" s="24">
        <v>1</v>
      </c>
      <c r="G17" s="210">
        <v>4.5</v>
      </c>
      <c r="H17" s="210">
        <v>2.5</v>
      </c>
      <c r="I17" s="211">
        <v>40</v>
      </c>
      <c r="J17" s="18" t="s">
        <v>105</v>
      </c>
      <c r="K17" s="94">
        <f>ROUND(F17*G17*I17*H17,2)</f>
        <v>450</v>
      </c>
      <c r="L17" s="226"/>
    </row>
    <row r="18" spans="2:12" ht="21.75" customHeight="1">
      <c r="B18" s="222">
        <v>2</v>
      </c>
      <c r="C18" s="221" t="s">
        <v>455</v>
      </c>
      <c r="D18" s="173" t="s">
        <v>351</v>
      </c>
      <c r="E18" s="24">
        <v>1</v>
      </c>
      <c r="F18" s="24">
        <v>2</v>
      </c>
      <c r="G18" s="105">
        <v>1.2</v>
      </c>
      <c r="H18" s="105">
        <v>2.5</v>
      </c>
      <c r="I18" s="192">
        <v>40</v>
      </c>
      <c r="J18" s="18" t="s">
        <v>105</v>
      </c>
      <c r="K18" s="94">
        <f>ROUND(F18*G18*I18*H18,2)</f>
        <v>240</v>
      </c>
      <c r="L18" s="226"/>
    </row>
    <row r="19" spans="2:12" ht="21.75" customHeight="1" thickBot="1">
      <c r="B19" s="189">
        <v>3</v>
      </c>
      <c r="C19" s="221" t="s">
        <v>447</v>
      </c>
      <c r="D19" s="159" t="s">
        <v>351</v>
      </c>
      <c r="E19" s="37">
        <v>3</v>
      </c>
      <c r="F19" s="37">
        <v>5</v>
      </c>
      <c r="G19" s="327"/>
      <c r="H19" s="327"/>
      <c r="I19" s="203">
        <v>45</v>
      </c>
      <c r="J19" s="19" t="s">
        <v>105</v>
      </c>
      <c r="K19" s="121">
        <f>E19*F19*I19</f>
        <v>675</v>
      </c>
      <c r="L19" s="226"/>
    </row>
    <row r="20" spans="2:12" ht="21.75" customHeight="1" thickBot="1">
      <c r="B20" s="39"/>
      <c r="C20" s="253"/>
      <c r="D20" s="406" t="s">
        <v>45</v>
      </c>
      <c r="E20" s="202"/>
      <c r="F20" s="209" t="s">
        <v>27</v>
      </c>
      <c r="G20" s="660" t="s">
        <v>351</v>
      </c>
      <c r="H20" s="660"/>
      <c r="I20" s="661" t="s">
        <v>105</v>
      </c>
      <c r="J20" s="603"/>
      <c r="K20" s="411">
        <f>SUM(K17:K19)</f>
        <v>1365</v>
      </c>
      <c r="L20" s="226"/>
    </row>
    <row r="21" spans="2:12" ht="24.75" customHeight="1" thickBot="1">
      <c r="B21" s="82"/>
      <c r="C21" s="780" t="s">
        <v>354</v>
      </c>
      <c r="D21" s="781"/>
      <c r="E21" s="781"/>
      <c r="F21" s="781"/>
      <c r="G21" s="163" t="s">
        <v>27</v>
      </c>
      <c r="H21" s="778" t="s">
        <v>355</v>
      </c>
      <c r="I21" s="779"/>
      <c r="J21" s="252"/>
      <c r="K21" s="251"/>
      <c r="L21" s="226"/>
    </row>
    <row r="22" spans="2:12" ht="21.75" customHeight="1" thickBot="1">
      <c r="B22" s="39">
        <v>1</v>
      </c>
      <c r="C22" s="255" t="s">
        <v>356</v>
      </c>
      <c r="D22" s="159" t="s">
        <v>355</v>
      </c>
      <c r="E22" s="37">
        <v>3</v>
      </c>
      <c r="F22" s="37">
        <v>1</v>
      </c>
      <c r="G22" s="215">
        <v>2.8</v>
      </c>
      <c r="H22" s="215">
        <v>1.2</v>
      </c>
      <c r="I22" s="215">
        <v>50</v>
      </c>
      <c r="J22" s="19" t="s">
        <v>105</v>
      </c>
      <c r="K22" s="121">
        <f>ROUND(F22*G22*I22*H22*E22,2)</f>
        <v>504</v>
      </c>
      <c r="L22" s="256" t="s">
        <v>357</v>
      </c>
    </row>
    <row r="23" spans="2:12" ht="24.75" customHeight="1" thickBot="1">
      <c r="B23" s="39"/>
      <c r="C23" s="221"/>
      <c r="D23" s="389" t="s">
        <v>45</v>
      </c>
      <c r="E23" s="76"/>
      <c r="F23" s="46" t="s">
        <v>27</v>
      </c>
      <c r="G23" s="602" t="s">
        <v>355</v>
      </c>
      <c r="H23" s="602"/>
      <c r="I23" s="603" t="s">
        <v>105</v>
      </c>
      <c r="J23" s="603"/>
      <c r="K23" s="411">
        <f>SUM(K22)</f>
        <v>504</v>
      </c>
      <c r="L23" s="196"/>
    </row>
    <row r="24" spans="2:12" ht="36" customHeight="1" thickBot="1">
      <c r="B24" s="760" t="s">
        <v>14</v>
      </c>
      <c r="C24" s="760"/>
      <c r="D24" s="630"/>
      <c r="E24" s="757" t="s">
        <v>15</v>
      </c>
      <c r="F24" s="758"/>
      <c r="G24" s="758"/>
      <c r="H24" s="758"/>
      <c r="I24" s="759"/>
      <c r="J24" s="632" t="s">
        <v>16</v>
      </c>
      <c r="K24" s="758"/>
      <c r="L24" s="760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="128" customFormat="1" ht="18" customHeight="1"/>
    <row r="27" s="128" customFormat="1" ht="18" customHeight="1"/>
    <row r="28" s="128" customFormat="1" ht="18" customHeight="1"/>
    <row r="29" s="128" customFormat="1" ht="7.5" customHeight="1"/>
    <row r="30" s="128" customFormat="1" ht="31.5" customHeight="1"/>
    <row r="31" s="128" customFormat="1" ht="18.75" customHeight="1"/>
    <row r="32" s="128" customFormat="1" ht="18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39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39" customHeight="1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</sheetData>
  <mergeCells count="28">
    <mergeCell ref="C21:F21"/>
    <mergeCell ref="H21:I21"/>
    <mergeCell ref="G23:H23"/>
    <mergeCell ref="I23:J23"/>
    <mergeCell ref="B6:L6"/>
    <mergeCell ref="C7:C8"/>
    <mergeCell ref="L7:L8"/>
    <mergeCell ref="E24:I24"/>
    <mergeCell ref="B24:D24"/>
    <mergeCell ref="J24:L24"/>
    <mergeCell ref="C15:D15"/>
    <mergeCell ref="C16:F16"/>
    <mergeCell ref="H16:I16"/>
    <mergeCell ref="G20:H20"/>
    <mergeCell ref="E2:I2"/>
    <mergeCell ref="E3:I3"/>
    <mergeCell ref="E4:I4"/>
    <mergeCell ref="B5:M5"/>
    <mergeCell ref="C2:D3"/>
    <mergeCell ref="C4:D4"/>
    <mergeCell ref="G14:H14"/>
    <mergeCell ref="I14:J14"/>
    <mergeCell ref="I20:J20"/>
    <mergeCell ref="B7:B8"/>
    <mergeCell ref="I7:I8"/>
    <mergeCell ref="G7:G8"/>
    <mergeCell ref="J7:J8"/>
    <mergeCell ref="H7:H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6"/>
  </sheetPr>
  <dimension ref="B2:M23"/>
  <sheetViews>
    <sheetView rightToLeft="1" zoomScale="75" zoomScaleNormal="75" workbookViewId="0" topLeftCell="A13">
      <selection activeCell="D21" sqref="D21:K21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374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258" t="s">
        <v>372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1"/>
      <c r="I8" s="259" t="s">
        <v>97</v>
      </c>
      <c r="J8" s="640"/>
      <c r="K8" s="33" t="s">
        <v>8</v>
      </c>
      <c r="L8" s="644"/>
    </row>
    <row r="9" spans="2:12" ht="18" customHeight="1" thickBot="1">
      <c r="B9" s="25"/>
      <c r="C9" s="257"/>
      <c r="D9" s="257"/>
      <c r="E9" s="239"/>
      <c r="F9" s="257"/>
      <c r="G9" s="239"/>
      <c r="H9" s="239"/>
      <c r="I9" s="239"/>
      <c r="J9" s="151"/>
      <c r="K9" s="151"/>
      <c r="L9" s="241"/>
    </row>
    <row r="10" spans="2:12" ht="34.5" customHeight="1" thickBot="1">
      <c r="B10" s="82"/>
      <c r="C10" s="780" t="s">
        <v>361</v>
      </c>
      <c r="D10" s="781"/>
      <c r="E10" s="781"/>
      <c r="F10" s="781"/>
      <c r="G10" s="163" t="s">
        <v>27</v>
      </c>
      <c r="H10" s="778" t="s">
        <v>362</v>
      </c>
      <c r="I10" s="779"/>
      <c r="J10" s="478"/>
      <c r="K10" s="166"/>
      <c r="L10" s="226"/>
    </row>
    <row r="11" spans="2:12" ht="24.75" customHeight="1">
      <c r="B11" s="189">
        <v>1</v>
      </c>
      <c r="C11" s="172" t="s">
        <v>363</v>
      </c>
      <c r="D11" s="173" t="s">
        <v>362</v>
      </c>
      <c r="E11" s="24">
        <v>1</v>
      </c>
      <c r="F11" s="24">
        <v>2</v>
      </c>
      <c r="G11" s="210"/>
      <c r="H11" s="210"/>
      <c r="I11" s="210">
        <v>5</v>
      </c>
      <c r="J11" s="18" t="s">
        <v>105</v>
      </c>
      <c r="K11" s="254">
        <f>ROUND(F11*I11*E11,2)</f>
        <v>10</v>
      </c>
      <c r="L11" s="226"/>
    </row>
    <row r="12" spans="2:12" ht="24.75" customHeight="1" thickBot="1">
      <c r="B12" s="222">
        <v>2</v>
      </c>
      <c r="C12" s="166" t="s">
        <v>364</v>
      </c>
      <c r="D12" s="159" t="s">
        <v>362</v>
      </c>
      <c r="E12" s="37">
        <v>3</v>
      </c>
      <c r="F12" s="37">
        <v>5</v>
      </c>
      <c r="G12" s="215"/>
      <c r="H12" s="215"/>
      <c r="I12" s="215">
        <v>4</v>
      </c>
      <c r="J12" s="19" t="s">
        <v>105</v>
      </c>
      <c r="K12" s="486">
        <f>ROUND(F12*I12*E12,2)</f>
        <v>60</v>
      </c>
      <c r="L12" s="226"/>
    </row>
    <row r="13" spans="2:12" ht="24.75" customHeight="1" thickBot="1">
      <c r="B13" s="189"/>
      <c r="C13" s="488"/>
      <c r="D13" s="406" t="s">
        <v>45</v>
      </c>
      <c r="E13" s="202"/>
      <c r="F13" s="209" t="s">
        <v>27</v>
      </c>
      <c r="G13" s="660" t="s">
        <v>362</v>
      </c>
      <c r="H13" s="660"/>
      <c r="I13" s="661" t="s">
        <v>105</v>
      </c>
      <c r="J13" s="603"/>
      <c r="K13" s="411">
        <f>SUM(K11:K12)</f>
        <v>70</v>
      </c>
      <c r="L13" s="226"/>
    </row>
    <row r="14" spans="2:12" ht="34.5" customHeight="1" thickBot="1">
      <c r="B14" s="82"/>
      <c r="C14" s="780" t="s">
        <v>365</v>
      </c>
      <c r="D14" s="781"/>
      <c r="E14" s="781"/>
      <c r="F14" s="781"/>
      <c r="G14" s="163" t="s">
        <v>27</v>
      </c>
      <c r="H14" s="778" t="s">
        <v>366</v>
      </c>
      <c r="I14" s="779"/>
      <c r="J14" s="487"/>
      <c r="K14" s="172"/>
      <c r="L14" s="226"/>
    </row>
    <row r="15" spans="2:12" ht="24.75" customHeight="1" thickBot="1">
      <c r="B15" s="189">
        <v>1</v>
      </c>
      <c r="C15" s="172" t="s">
        <v>367</v>
      </c>
      <c r="D15" s="159" t="s">
        <v>366</v>
      </c>
      <c r="E15" s="37">
        <v>3</v>
      </c>
      <c r="F15" s="37">
        <v>1</v>
      </c>
      <c r="G15" s="215">
        <v>2.8</v>
      </c>
      <c r="H15" s="215">
        <v>1.2</v>
      </c>
      <c r="I15" s="215">
        <v>25</v>
      </c>
      <c r="J15" s="19" t="s">
        <v>105</v>
      </c>
      <c r="K15" s="121">
        <f>ROUND(E15*F15*G15*H15*I15,2)</f>
        <v>252</v>
      </c>
      <c r="L15" s="226"/>
    </row>
    <row r="16" spans="2:12" ht="24.75" customHeight="1" thickBot="1">
      <c r="B16" s="189"/>
      <c r="C16" s="485"/>
      <c r="D16" s="389" t="s">
        <v>45</v>
      </c>
      <c r="E16" s="76"/>
      <c r="F16" s="46" t="s">
        <v>27</v>
      </c>
      <c r="G16" s="602" t="s">
        <v>362</v>
      </c>
      <c r="H16" s="602"/>
      <c r="I16" s="603" t="s">
        <v>105</v>
      </c>
      <c r="J16" s="603"/>
      <c r="K16" s="411">
        <f>SUM(K15:K15)</f>
        <v>252</v>
      </c>
      <c r="L16" s="226"/>
    </row>
    <row r="17" spans="2:12" ht="34.5" customHeight="1" thickBot="1">
      <c r="B17" s="16"/>
      <c r="C17" s="782" t="s">
        <v>368</v>
      </c>
      <c r="D17" s="783"/>
      <c r="E17" s="37"/>
      <c r="F17" s="37"/>
      <c r="G17" s="215"/>
      <c r="H17" s="215"/>
      <c r="I17" s="215"/>
      <c r="J17" s="23"/>
      <c r="K17" s="52"/>
      <c r="L17" s="224"/>
    </row>
    <row r="18" spans="2:12" ht="34.5" customHeight="1" thickBot="1">
      <c r="B18" s="82"/>
      <c r="C18" s="784" t="s">
        <v>369</v>
      </c>
      <c r="D18" s="785"/>
      <c r="E18" s="785"/>
      <c r="F18" s="785"/>
      <c r="G18" s="163" t="s">
        <v>27</v>
      </c>
      <c r="H18" s="778" t="s">
        <v>370</v>
      </c>
      <c r="I18" s="779"/>
      <c r="J18" s="56"/>
      <c r="K18" s="94"/>
      <c r="L18" s="226"/>
    </row>
    <row r="19" spans="2:12" ht="24.75" customHeight="1">
      <c r="B19" s="16">
        <v>1</v>
      </c>
      <c r="C19" s="221" t="s">
        <v>371</v>
      </c>
      <c r="D19" s="173" t="s">
        <v>370</v>
      </c>
      <c r="E19" s="24">
        <v>3</v>
      </c>
      <c r="F19" s="24">
        <v>2</v>
      </c>
      <c r="G19" s="210">
        <v>2.2</v>
      </c>
      <c r="H19" s="210">
        <v>0.9</v>
      </c>
      <c r="I19" s="211">
        <v>30</v>
      </c>
      <c r="J19" s="18" t="s">
        <v>105</v>
      </c>
      <c r="K19" s="94">
        <f>ROUND(E19*F19*G19*I19*H19,2)</f>
        <v>356.4</v>
      </c>
      <c r="L19" s="226"/>
    </row>
    <row r="20" spans="2:12" ht="24.75" customHeight="1" thickBot="1">
      <c r="B20" s="189">
        <v>2</v>
      </c>
      <c r="C20" s="221" t="s">
        <v>373</v>
      </c>
      <c r="D20" s="159" t="s">
        <v>370</v>
      </c>
      <c r="E20" s="37">
        <v>3</v>
      </c>
      <c r="F20" s="37">
        <v>2</v>
      </c>
      <c r="G20" s="327">
        <v>0.8</v>
      </c>
      <c r="H20" s="327">
        <v>0.7</v>
      </c>
      <c r="I20" s="203">
        <v>30</v>
      </c>
      <c r="J20" s="19" t="s">
        <v>105</v>
      </c>
      <c r="K20" s="121">
        <f>ROUND(E20*F20*G20*I20*H20,2)</f>
        <v>100.8</v>
      </c>
      <c r="L20" s="226"/>
    </row>
    <row r="21" spans="2:12" ht="24.75" customHeight="1" thickBot="1">
      <c r="B21" s="39"/>
      <c r="C21" s="253"/>
      <c r="D21" s="389" t="s">
        <v>45</v>
      </c>
      <c r="E21" s="76"/>
      <c r="F21" s="46" t="s">
        <v>27</v>
      </c>
      <c r="G21" s="602" t="s">
        <v>351</v>
      </c>
      <c r="H21" s="602"/>
      <c r="I21" s="603" t="s">
        <v>105</v>
      </c>
      <c r="J21" s="603"/>
      <c r="K21" s="411">
        <f>SUM(K19:K20)</f>
        <v>457.2</v>
      </c>
      <c r="L21" s="226"/>
    </row>
    <row r="22" spans="2:12" ht="39" customHeight="1" thickBot="1">
      <c r="B22" s="760" t="s">
        <v>14</v>
      </c>
      <c r="C22" s="760"/>
      <c r="D22" s="630"/>
      <c r="E22" s="757" t="s">
        <v>15</v>
      </c>
      <c r="F22" s="758"/>
      <c r="G22" s="758"/>
      <c r="H22" s="758"/>
      <c r="I22" s="759"/>
      <c r="J22" s="632" t="s">
        <v>16</v>
      </c>
      <c r="K22" s="758"/>
      <c r="L22" s="760"/>
    </row>
    <row r="23" spans="2:12" ht="31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="128" customFormat="1" ht="18" customHeight="1"/>
    <row r="25" s="128" customFormat="1" ht="18" customHeight="1"/>
    <row r="26" s="128" customFormat="1" ht="18" customHeight="1"/>
    <row r="27" s="128" customFormat="1" ht="7.5" customHeight="1"/>
    <row r="28" s="128" customFormat="1" ht="31.5" customHeight="1"/>
    <row r="29" s="128" customFormat="1" ht="18.75" customHeight="1"/>
    <row r="30" s="128" customFormat="1" ht="18.75" customHeight="1"/>
    <row r="31" s="128" customFormat="1" ht="24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39.75" customHeight="1"/>
    <row r="40" s="128" customFormat="1" ht="24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39" customHeight="1"/>
    <row r="46" s="128" customFormat="1" ht="12.75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</sheetData>
  <mergeCells count="29">
    <mergeCell ref="G16:H16"/>
    <mergeCell ref="I16:J16"/>
    <mergeCell ref="C10:F10"/>
    <mergeCell ref="H10:I10"/>
    <mergeCell ref="G13:H13"/>
    <mergeCell ref="I13:J13"/>
    <mergeCell ref="C14:F14"/>
    <mergeCell ref="H14:I14"/>
    <mergeCell ref="E2:I2"/>
    <mergeCell ref="E3:I3"/>
    <mergeCell ref="E4:I4"/>
    <mergeCell ref="B5:M5"/>
    <mergeCell ref="C2:D3"/>
    <mergeCell ref="C4:D4"/>
    <mergeCell ref="E22:I22"/>
    <mergeCell ref="B22:D22"/>
    <mergeCell ref="J22:L22"/>
    <mergeCell ref="C17:D17"/>
    <mergeCell ref="C18:F18"/>
    <mergeCell ref="H18:I18"/>
    <mergeCell ref="G21:H21"/>
    <mergeCell ref="I21:J21"/>
    <mergeCell ref="B6:L6"/>
    <mergeCell ref="C7:C8"/>
    <mergeCell ref="L7:L8"/>
    <mergeCell ref="B7:B8"/>
    <mergeCell ref="G7:G8"/>
    <mergeCell ref="J7:J8"/>
    <mergeCell ref="H7:H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6"/>
  </sheetPr>
  <dimension ref="B2:M23"/>
  <sheetViews>
    <sheetView rightToLeft="1" zoomScale="75" zoomScaleNormal="75" workbookViewId="0" topLeftCell="A13">
      <selection activeCell="D21" sqref="D21:K21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375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5"/>
      <c r="C8" s="637"/>
      <c r="D8" s="4" t="s">
        <v>2</v>
      </c>
      <c r="E8" s="4" t="s">
        <v>3</v>
      </c>
      <c r="F8" s="4" t="s">
        <v>5</v>
      </c>
      <c r="G8" s="641"/>
      <c r="H8" s="641"/>
      <c r="I8" s="642"/>
      <c r="J8" s="641"/>
      <c r="K8" s="260" t="s">
        <v>8</v>
      </c>
      <c r="L8" s="697"/>
    </row>
    <row r="9" spans="2:12" ht="24.75" customHeight="1" thickBot="1">
      <c r="B9" s="262"/>
      <c r="C9" s="270"/>
      <c r="D9" s="270"/>
      <c r="E9" s="270"/>
      <c r="F9" s="263"/>
      <c r="G9" s="263"/>
      <c r="H9" s="263"/>
      <c r="I9" s="263"/>
      <c r="J9" s="263"/>
      <c r="K9" s="263"/>
      <c r="L9" s="264"/>
    </row>
    <row r="10" spans="2:12" ht="34.5" customHeight="1" thickBot="1">
      <c r="B10" s="265"/>
      <c r="C10" s="713" t="s">
        <v>376</v>
      </c>
      <c r="D10" s="788"/>
      <c r="E10" s="789"/>
      <c r="F10" s="271"/>
      <c r="G10" s="306"/>
      <c r="H10" s="306"/>
      <c r="I10" s="306"/>
      <c r="J10" s="261"/>
      <c r="K10" s="261"/>
      <c r="L10" s="266"/>
    </row>
    <row r="11" spans="2:12" ht="34.5" customHeight="1" thickBot="1">
      <c r="B11" s="489"/>
      <c r="C11" s="790" t="s">
        <v>377</v>
      </c>
      <c r="D11" s="791"/>
      <c r="E11" s="791"/>
      <c r="F11" s="791"/>
      <c r="G11" s="163" t="s">
        <v>27</v>
      </c>
      <c r="H11" s="778" t="s">
        <v>378</v>
      </c>
      <c r="I11" s="779"/>
      <c r="J11" s="339"/>
      <c r="K11" s="261"/>
      <c r="L11" s="266"/>
    </row>
    <row r="12" spans="2:12" ht="24.75" customHeight="1">
      <c r="B12" s="14">
        <v>1</v>
      </c>
      <c r="C12" s="107" t="s">
        <v>420</v>
      </c>
      <c r="D12" s="173" t="s">
        <v>378</v>
      </c>
      <c r="E12" s="269"/>
      <c r="F12" s="269"/>
      <c r="G12" s="269"/>
      <c r="H12" s="269"/>
      <c r="I12" s="269"/>
      <c r="J12" s="272" t="s">
        <v>97</v>
      </c>
      <c r="K12" s="278">
        <f>'متره ص(34)'!K17</f>
        <v>251.22</v>
      </c>
      <c r="L12" s="266"/>
    </row>
    <row r="13" spans="2:12" ht="24.75" customHeight="1" thickBot="1">
      <c r="B13" s="14">
        <v>2</v>
      </c>
      <c r="C13" s="107" t="s">
        <v>421</v>
      </c>
      <c r="D13" s="159" t="s">
        <v>378</v>
      </c>
      <c r="E13" s="306"/>
      <c r="F13" s="306"/>
      <c r="G13" s="306"/>
      <c r="H13" s="306"/>
      <c r="I13" s="306"/>
      <c r="J13" s="445" t="s">
        <v>97</v>
      </c>
      <c r="K13" s="491">
        <f>'متره ص(35)'!K24</f>
        <v>302.98</v>
      </c>
      <c r="L13" s="266"/>
    </row>
    <row r="14" spans="2:12" ht="24.75" customHeight="1" thickBot="1">
      <c r="B14" s="265"/>
      <c r="C14" s="335"/>
      <c r="D14" s="389" t="s">
        <v>45</v>
      </c>
      <c r="E14" s="76"/>
      <c r="F14" s="46" t="s">
        <v>27</v>
      </c>
      <c r="G14" s="602" t="s">
        <v>378</v>
      </c>
      <c r="H14" s="602"/>
      <c r="I14" s="603" t="s">
        <v>97</v>
      </c>
      <c r="J14" s="603"/>
      <c r="K14" s="411">
        <f>SUM(K12:K13)</f>
        <v>554.2</v>
      </c>
      <c r="L14" s="490"/>
    </row>
    <row r="15" spans="2:12" ht="24.75" customHeight="1" thickBot="1">
      <c r="B15" s="265"/>
      <c r="C15" s="306"/>
      <c r="D15" s="307"/>
      <c r="E15" s="307"/>
      <c r="F15" s="307"/>
      <c r="G15" s="307"/>
      <c r="H15" s="307"/>
      <c r="I15" s="307"/>
      <c r="J15" s="269"/>
      <c r="K15" s="269"/>
      <c r="L15" s="266"/>
    </row>
    <row r="16" spans="2:12" ht="34.5" customHeight="1" thickBot="1">
      <c r="B16" s="489"/>
      <c r="C16" s="786" t="s">
        <v>379</v>
      </c>
      <c r="D16" s="787"/>
      <c r="E16" s="787"/>
      <c r="F16" s="787"/>
      <c r="G16" s="163" t="s">
        <v>27</v>
      </c>
      <c r="H16" s="778" t="s">
        <v>380</v>
      </c>
      <c r="I16" s="779"/>
      <c r="J16" s="339"/>
      <c r="K16" s="261"/>
      <c r="L16" s="266"/>
    </row>
    <row r="17" spans="2:12" ht="24.75" customHeight="1">
      <c r="B17" s="14">
        <v>1</v>
      </c>
      <c r="C17" s="274" t="s">
        <v>381</v>
      </c>
      <c r="D17" s="173" t="s">
        <v>380</v>
      </c>
      <c r="E17" s="275">
        <v>1</v>
      </c>
      <c r="F17" s="275">
        <v>1</v>
      </c>
      <c r="G17" s="23">
        <v>4.7</v>
      </c>
      <c r="H17" s="23"/>
      <c r="I17" s="23">
        <v>2.4</v>
      </c>
      <c r="J17" s="272" t="s">
        <v>97</v>
      </c>
      <c r="K17" s="187">
        <f>ROUND(E17*F17*G17*I17,2)</f>
        <v>11.28</v>
      </c>
      <c r="L17" s="266"/>
    </row>
    <row r="18" spans="2:12" ht="24.75" customHeight="1">
      <c r="B18" s="14">
        <v>2</v>
      </c>
      <c r="C18" s="108" t="s">
        <v>382</v>
      </c>
      <c r="D18" s="173" t="s">
        <v>380</v>
      </c>
      <c r="E18" s="275">
        <v>1</v>
      </c>
      <c r="F18" s="275">
        <v>-1</v>
      </c>
      <c r="G18" s="18">
        <v>1</v>
      </c>
      <c r="H18" s="18"/>
      <c r="I18" s="18">
        <v>2.2</v>
      </c>
      <c r="J18" s="272" t="s">
        <v>97</v>
      </c>
      <c r="K18" s="187">
        <f>ROUND(E18*F18*G18*I18,2)</f>
        <v>-2.2</v>
      </c>
      <c r="L18" s="266"/>
    </row>
    <row r="19" spans="2:12" ht="24.75" customHeight="1">
      <c r="B19" s="14">
        <v>3</v>
      </c>
      <c r="C19" s="276" t="s">
        <v>383</v>
      </c>
      <c r="D19" s="173" t="s">
        <v>380</v>
      </c>
      <c r="E19" s="275">
        <v>1</v>
      </c>
      <c r="F19" s="275">
        <v>1</v>
      </c>
      <c r="G19" s="18">
        <v>3.1</v>
      </c>
      <c r="H19" s="18"/>
      <c r="I19" s="18">
        <v>2.4</v>
      </c>
      <c r="J19" s="272" t="s">
        <v>97</v>
      </c>
      <c r="K19" s="187">
        <f>ROUND(E19*F19*G19*I19,2)</f>
        <v>7.44</v>
      </c>
      <c r="L19" s="266"/>
    </row>
    <row r="20" spans="2:12" ht="24.75" customHeight="1" thickBot="1">
      <c r="B20" s="14">
        <v>4</v>
      </c>
      <c r="C20" s="108" t="s">
        <v>385</v>
      </c>
      <c r="D20" s="159" t="s">
        <v>380</v>
      </c>
      <c r="E20" s="281">
        <v>1</v>
      </c>
      <c r="F20" s="281">
        <v>-1</v>
      </c>
      <c r="G20" s="19">
        <v>1.8</v>
      </c>
      <c r="H20" s="19"/>
      <c r="I20" s="19">
        <v>1.7</v>
      </c>
      <c r="J20" s="445" t="s">
        <v>97</v>
      </c>
      <c r="K20" s="36">
        <f>ROUND(E20*F20*G20*I20,2)</f>
        <v>-3.06</v>
      </c>
      <c r="L20" s="266"/>
    </row>
    <row r="21" spans="2:12" ht="24.75" customHeight="1" thickBot="1">
      <c r="B21" s="267"/>
      <c r="C21" s="295"/>
      <c r="D21" s="389" t="s">
        <v>45</v>
      </c>
      <c r="E21" s="273"/>
      <c r="F21" s="273"/>
      <c r="G21" s="273"/>
      <c r="H21" s="273"/>
      <c r="I21" s="273"/>
      <c r="J21" s="493" t="s">
        <v>97</v>
      </c>
      <c r="K21" s="494">
        <f>SUM(K17:K20)</f>
        <v>13.459999999999999</v>
      </c>
      <c r="L21" s="332"/>
    </row>
    <row r="22" spans="2:12" ht="39" customHeight="1" thickBot="1">
      <c r="B22" s="760" t="s">
        <v>14</v>
      </c>
      <c r="C22" s="760"/>
      <c r="D22" s="759"/>
      <c r="E22" s="632" t="s">
        <v>15</v>
      </c>
      <c r="F22" s="758"/>
      <c r="G22" s="758"/>
      <c r="H22" s="758"/>
      <c r="I22" s="630"/>
      <c r="J22" s="757" t="s">
        <v>16</v>
      </c>
      <c r="K22" s="758"/>
      <c r="L22" s="758"/>
    </row>
    <row r="23" spans="2:12" ht="31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="128" customFormat="1" ht="18" customHeight="1"/>
    <row r="25" s="128" customFormat="1" ht="18" customHeight="1"/>
    <row r="26" s="128" customFormat="1" ht="18" customHeight="1"/>
    <row r="27" s="128" customFormat="1" ht="7.5" customHeight="1"/>
    <row r="28" s="128" customFormat="1" ht="31.5" customHeight="1"/>
    <row r="29" s="128" customFormat="1" ht="18.75" customHeight="1"/>
    <row r="30" s="128" customFormat="1" ht="18.75" customHeight="1"/>
    <row r="31" s="128" customFormat="1" ht="24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39.75" customHeight="1"/>
    <row r="40" s="128" customFormat="1" ht="24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39" customHeight="1"/>
    <row r="46" s="128" customFormat="1" ht="12.75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</sheetData>
  <mergeCells count="24">
    <mergeCell ref="C10:E10"/>
    <mergeCell ref="C11:F11"/>
    <mergeCell ref="H11:I11"/>
    <mergeCell ref="B6:L6"/>
    <mergeCell ref="C7:C8"/>
    <mergeCell ref="L7:L8"/>
    <mergeCell ref="G7:G8"/>
    <mergeCell ref="J7:J8"/>
    <mergeCell ref="H7:H8"/>
    <mergeCell ref="I7:I8"/>
    <mergeCell ref="E22:I22"/>
    <mergeCell ref="B22:D22"/>
    <mergeCell ref="J22:L22"/>
    <mergeCell ref="E2:I2"/>
    <mergeCell ref="E3:I3"/>
    <mergeCell ref="E4:I4"/>
    <mergeCell ref="B5:M5"/>
    <mergeCell ref="C2:D3"/>
    <mergeCell ref="C4:D4"/>
    <mergeCell ref="B7:B8"/>
    <mergeCell ref="G14:H14"/>
    <mergeCell ref="I14:J14"/>
    <mergeCell ref="C16:F16"/>
    <mergeCell ref="H16:I16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B2:M24"/>
  <sheetViews>
    <sheetView rightToLeft="1" zoomScale="75" zoomScaleNormal="75" workbookViewId="0" topLeftCell="A4">
      <selection activeCell="D22" sqref="D22:K22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375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4.75" customHeight="1">
      <c r="B9" s="25"/>
      <c r="C9" s="151" t="s">
        <v>128</v>
      </c>
      <c r="D9" s="208"/>
      <c r="E9" s="42"/>
      <c r="F9" s="42"/>
      <c r="G9" s="37"/>
      <c r="H9" s="37"/>
      <c r="I9" s="92"/>
      <c r="J9" s="18" t="s">
        <v>99</v>
      </c>
      <c r="K9" s="72">
        <f>'متره ص(32)'!K21</f>
        <v>13.459999999999999</v>
      </c>
      <c r="L9" s="241"/>
    </row>
    <row r="10" spans="2:12" ht="24.75" customHeight="1">
      <c r="B10" s="14">
        <v>5</v>
      </c>
      <c r="C10" s="274" t="s">
        <v>386</v>
      </c>
      <c r="D10" s="173" t="s">
        <v>380</v>
      </c>
      <c r="E10" s="275">
        <v>1</v>
      </c>
      <c r="F10" s="275">
        <v>1</v>
      </c>
      <c r="G10" s="18">
        <v>4.7</v>
      </c>
      <c r="H10" s="18"/>
      <c r="I10" s="18">
        <v>2.4</v>
      </c>
      <c r="J10" s="272" t="s">
        <v>97</v>
      </c>
      <c r="K10" s="187">
        <f aca="true" t="shared" si="0" ref="K10:K21">ROUND(E10*F10*G10*I10,2)</f>
        <v>11.28</v>
      </c>
      <c r="L10" s="224"/>
    </row>
    <row r="11" spans="2:12" ht="24.75" customHeight="1">
      <c r="B11" s="14">
        <v>6</v>
      </c>
      <c r="C11" s="276" t="s">
        <v>387</v>
      </c>
      <c r="D11" s="173" t="s">
        <v>380</v>
      </c>
      <c r="E11" s="275">
        <v>1</v>
      </c>
      <c r="F11" s="275">
        <v>1</v>
      </c>
      <c r="G11" s="18">
        <v>3.1</v>
      </c>
      <c r="H11" s="18"/>
      <c r="I11" s="18">
        <v>2.4</v>
      </c>
      <c r="J11" s="272" t="s">
        <v>97</v>
      </c>
      <c r="K11" s="187">
        <f t="shared" si="0"/>
        <v>7.44</v>
      </c>
      <c r="L11" s="224"/>
    </row>
    <row r="12" spans="2:12" ht="24.75" customHeight="1">
      <c r="B12" s="14">
        <v>7</v>
      </c>
      <c r="C12" s="221" t="s">
        <v>388</v>
      </c>
      <c r="D12" s="173" t="s">
        <v>380</v>
      </c>
      <c r="E12" s="275">
        <v>1</v>
      </c>
      <c r="F12" s="275">
        <v>1</v>
      </c>
      <c r="G12" s="18">
        <v>6.4</v>
      </c>
      <c r="H12" s="18"/>
      <c r="I12" s="18">
        <v>2.4</v>
      </c>
      <c r="J12" s="272" t="s">
        <v>97</v>
      </c>
      <c r="K12" s="187">
        <f t="shared" si="0"/>
        <v>15.36</v>
      </c>
      <c r="L12" s="224"/>
    </row>
    <row r="13" spans="2:12" ht="24.75" customHeight="1">
      <c r="B13" s="14">
        <v>8</v>
      </c>
      <c r="C13" s="221" t="s">
        <v>389</v>
      </c>
      <c r="D13" s="173" t="s">
        <v>380</v>
      </c>
      <c r="E13" s="275">
        <v>1</v>
      </c>
      <c r="F13" s="275">
        <v>1</v>
      </c>
      <c r="G13" s="18">
        <v>1.2</v>
      </c>
      <c r="H13" s="18"/>
      <c r="I13" s="18">
        <v>2.4</v>
      </c>
      <c r="J13" s="272" t="s">
        <v>97</v>
      </c>
      <c r="K13" s="187">
        <f t="shared" si="0"/>
        <v>2.88</v>
      </c>
      <c r="L13" s="224"/>
    </row>
    <row r="14" spans="2:12" ht="24.75" customHeight="1">
      <c r="B14" s="14">
        <v>9</v>
      </c>
      <c r="C14" s="108" t="s">
        <v>382</v>
      </c>
      <c r="D14" s="173" t="s">
        <v>380</v>
      </c>
      <c r="E14" s="275">
        <v>1</v>
      </c>
      <c r="F14" s="275">
        <v>-3</v>
      </c>
      <c r="G14" s="18">
        <v>1</v>
      </c>
      <c r="H14" s="18"/>
      <c r="I14" s="18">
        <v>2.2</v>
      </c>
      <c r="J14" s="272" t="s">
        <v>97</v>
      </c>
      <c r="K14" s="187">
        <f t="shared" si="0"/>
        <v>-6.6</v>
      </c>
      <c r="L14" s="224"/>
    </row>
    <row r="15" spans="2:12" ht="24.75" customHeight="1">
      <c r="B15" s="14">
        <v>10</v>
      </c>
      <c r="C15" s="221" t="s">
        <v>390</v>
      </c>
      <c r="D15" s="173" t="s">
        <v>380</v>
      </c>
      <c r="E15" s="275">
        <v>1</v>
      </c>
      <c r="F15" s="275">
        <v>1</v>
      </c>
      <c r="G15" s="18">
        <v>2.85</v>
      </c>
      <c r="H15" s="18"/>
      <c r="I15" s="18">
        <v>2.4</v>
      </c>
      <c r="J15" s="272" t="s">
        <v>97</v>
      </c>
      <c r="K15" s="187">
        <f t="shared" si="0"/>
        <v>6.84</v>
      </c>
      <c r="L15" s="226"/>
    </row>
    <row r="16" spans="2:12" ht="24.75" customHeight="1">
      <c r="B16" s="14">
        <v>11</v>
      </c>
      <c r="C16" s="221" t="s">
        <v>391</v>
      </c>
      <c r="D16" s="173" t="s">
        <v>380</v>
      </c>
      <c r="E16" s="24">
        <v>1</v>
      </c>
      <c r="F16" s="3">
        <v>1</v>
      </c>
      <c r="G16" s="105">
        <v>1.2</v>
      </c>
      <c r="H16" s="105"/>
      <c r="I16" s="18">
        <v>2.4</v>
      </c>
      <c r="J16" s="272" t="s">
        <v>97</v>
      </c>
      <c r="K16" s="187">
        <f t="shared" si="0"/>
        <v>2.88</v>
      </c>
      <c r="L16" s="226"/>
    </row>
    <row r="17" spans="2:12" ht="24.75" customHeight="1">
      <c r="B17" s="14">
        <v>12</v>
      </c>
      <c r="C17" s="221" t="s">
        <v>392</v>
      </c>
      <c r="D17" s="173" t="s">
        <v>380</v>
      </c>
      <c r="E17" s="24">
        <v>1</v>
      </c>
      <c r="F17" s="3">
        <v>1</v>
      </c>
      <c r="G17" s="105">
        <v>0.8</v>
      </c>
      <c r="H17" s="105"/>
      <c r="I17" s="18">
        <v>2.4</v>
      </c>
      <c r="J17" s="272" t="s">
        <v>97</v>
      </c>
      <c r="K17" s="187">
        <f t="shared" si="0"/>
        <v>1.92</v>
      </c>
      <c r="L17" s="226"/>
    </row>
    <row r="18" spans="2:12" ht="24.75" customHeight="1">
      <c r="B18" s="14">
        <v>13</v>
      </c>
      <c r="C18" s="231" t="s">
        <v>393</v>
      </c>
      <c r="D18" s="173" t="s">
        <v>380</v>
      </c>
      <c r="E18" s="275">
        <v>2</v>
      </c>
      <c r="F18" s="275">
        <v>1</v>
      </c>
      <c r="G18" s="18">
        <v>27.95</v>
      </c>
      <c r="H18" s="18"/>
      <c r="I18" s="18">
        <v>2.8</v>
      </c>
      <c r="J18" s="272" t="s">
        <v>97</v>
      </c>
      <c r="K18" s="187">
        <f t="shared" si="0"/>
        <v>156.52</v>
      </c>
      <c r="L18" s="226"/>
    </row>
    <row r="19" spans="2:12" ht="24.75" customHeight="1">
      <c r="B19" s="14">
        <v>14</v>
      </c>
      <c r="C19" s="231" t="s">
        <v>394</v>
      </c>
      <c r="D19" s="173" t="s">
        <v>380</v>
      </c>
      <c r="E19" s="275">
        <v>2</v>
      </c>
      <c r="F19" s="275">
        <v>-2</v>
      </c>
      <c r="G19" s="18">
        <v>1</v>
      </c>
      <c r="H19" s="18"/>
      <c r="I19" s="18">
        <v>2.2</v>
      </c>
      <c r="J19" s="272" t="s">
        <v>97</v>
      </c>
      <c r="K19" s="187">
        <f t="shared" si="0"/>
        <v>-8.8</v>
      </c>
      <c r="L19" s="226"/>
    </row>
    <row r="20" spans="2:12" ht="24.75" customHeight="1">
      <c r="B20" s="14">
        <v>15</v>
      </c>
      <c r="C20" s="231" t="s">
        <v>395</v>
      </c>
      <c r="D20" s="173" t="s">
        <v>380</v>
      </c>
      <c r="E20" s="275">
        <v>2</v>
      </c>
      <c r="F20" s="275">
        <v>-2</v>
      </c>
      <c r="G20" s="18">
        <v>0.9</v>
      </c>
      <c r="H20" s="18"/>
      <c r="I20" s="18">
        <v>2.2</v>
      </c>
      <c r="J20" s="272" t="s">
        <v>97</v>
      </c>
      <c r="K20" s="187">
        <f t="shared" si="0"/>
        <v>-7.92</v>
      </c>
      <c r="L20" s="226"/>
    </row>
    <row r="21" spans="2:12" ht="24.75" customHeight="1" thickBot="1">
      <c r="B21" s="14">
        <v>16</v>
      </c>
      <c r="C21" s="231" t="s">
        <v>396</v>
      </c>
      <c r="D21" s="159" t="s">
        <v>380</v>
      </c>
      <c r="E21" s="281">
        <v>2</v>
      </c>
      <c r="F21" s="281">
        <v>-2</v>
      </c>
      <c r="G21" s="19">
        <v>1.1</v>
      </c>
      <c r="H21" s="19"/>
      <c r="I21" s="19">
        <v>2.8</v>
      </c>
      <c r="J21" s="445" t="s">
        <v>97</v>
      </c>
      <c r="K21" s="36">
        <f t="shared" si="0"/>
        <v>-12.32</v>
      </c>
      <c r="L21" s="196"/>
    </row>
    <row r="22" spans="2:12" ht="24.75" customHeight="1" thickBot="1">
      <c r="B22" s="14"/>
      <c r="C22" s="245"/>
      <c r="D22" s="389"/>
      <c r="E22" s="76"/>
      <c r="F22" s="46"/>
      <c r="G22" s="466"/>
      <c r="H22" s="466"/>
      <c r="I22" s="467"/>
      <c r="J22" s="467"/>
      <c r="K22" s="411">
        <f>SUM(K9:K21)</f>
        <v>182.94000000000003</v>
      </c>
      <c r="L22" s="176"/>
    </row>
    <row r="23" spans="2:12" ht="39" customHeight="1" thickBot="1">
      <c r="B23" s="760" t="s">
        <v>14</v>
      </c>
      <c r="C23" s="760"/>
      <c r="D23" s="630"/>
      <c r="E23" s="757" t="s">
        <v>15</v>
      </c>
      <c r="F23" s="758"/>
      <c r="G23" s="758"/>
      <c r="H23" s="758"/>
      <c r="I23" s="630"/>
      <c r="J23" s="757" t="s">
        <v>16</v>
      </c>
      <c r="K23" s="758"/>
      <c r="L23" s="760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="128" customFormat="1" ht="18" customHeight="1"/>
    <row r="26" s="128" customFormat="1" ht="18" customHeight="1"/>
    <row r="27" s="128" customFormat="1" ht="18" customHeight="1"/>
    <row r="28" s="128" customFormat="1" ht="7.5" customHeight="1"/>
    <row r="29" s="128" customFormat="1" ht="31.5" customHeight="1"/>
    <row r="30" s="128" customFormat="1" ht="18.75" customHeight="1"/>
    <row r="31" s="128" customFormat="1" ht="18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39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39" customHeight="1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</sheetData>
  <mergeCells count="17">
    <mergeCell ref="E23:I23"/>
    <mergeCell ref="B23:D23"/>
    <mergeCell ref="J23:L23"/>
    <mergeCell ref="B7:B8"/>
    <mergeCell ref="I7:I8"/>
    <mergeCell ref="G7:G8"/>
    <mergeCell ref="J7:J8"/>
    <mergeCell ref="H7:H8"/>
    <mergeCell ref="B6:L6"/>
    <mergeCell ref="C7:C8"/>
    <mergeCell ref="L7:L8"/>
    <mergeCell ref="E2:I2"/>
    <mergeCell ref="E3:I3"/>
    <mergeCell ref="E4:I4"/>
    <mergeCell ref="B5:M5"/>
    <mergeCell ref="C2:D3"/>
    <mergeCell ref="C4:D4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8"/>
  </sheetPr>
  <dimension ref="B2:M24"/>
  <sheetViews>
    <sheetView rightToLeft="1" zoomScale="75" zoomScaleNormal="75" workbookViewId="0" topLeftCell="A7">
      <selection activeCell="D24" sqref="D2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375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4.75" customHeight="1">
      <c r="B9" s="25"/>
      <c r="C9" s="151" t="s">
        <v>128</v>
      </c>
      <c r="D9" s="208"/>
      <c r="E9" s="42"/>
      <c r="F9" s="42"/>
      <c r="G9" s="37"/>
      <c r="H9" s="37"/>
      <c r="I9" s="92"/>
      <c r="J9" s="18" t="s">
        <v>99</v>
      </c>
      <c r="K9" s="72">
        <f>'متره ص(33)'!K22</f>
        <v>182.94000000000003</v>
      </c>
      <c r="L9" s="241"/>
    </row>
    <row r="10" spans="2:12" ht="24.75" customHeight="1">
      <c r="B10" s="14">
        <v>17</v>
      </c>
      <c r="C10" s="231" t="s">
        <v>397</v>
      </c>
      <c r="D10" s="173" t="s">
        <v>380</v>
      </c>
      <c r="E10" s="275">
        <v>2</v>
      </c>
      <c r="F10" s="275">
        <v>-2</v>
      </c>
      <c r="G10" s="18">
        <v>1.4</v>
      </c>
      <c r="H10" s="18"/>
      <c r="I10" s="18">
        <v>1.7</v>
      </c>
      <c r="J10" s="272" t="s">
        <v>97</v>
      </c>
      <c r="K10" s="187">
        <f aca="true" t="shared" si="0" ref="K10:K16">ROUND(E10*F10*G10*I10,2)</f>
        <v>-9.52</v>
      </c>
      <c r="L10" s="224"/>
    </row>
    <row r="11" spans="2:12" ht="24.75" customHeight="1">
      <c r="B11" s="14">
        <v>18</v>
      </c>
      <c r="C11" s="231" t="s">
        <v>398</v>
      </c>
      <c r="D11" s="173" t="s">
        <v>380</v>
      </c>
      <c r="E11" s="275">
        <v>1</v>
      </c>
      <c r="F11" s="275">
        <v>1</v>
      </c>
      <c r="G11" s="18">
        <v>18.5</v>
      </c>
      <c r="H11" s="18"/>
      <c r="I11" s="18">
        <v>2.8</v>
      </c>
      <c r="J11" s="272" t="s">
        <v>97</v>
      </c>
      <c r="K11" s="187">
        <f t="shared" si="0"/>
        <v>51.8</v>
      </c>
      <c r="L11" s="224"/>
    </row>
    <row r="12" spans="2:12" ht="24.75" customHeight="1">
      <c r="B12" s="14">
        <v>19</v>
      </c>
      <c r="C12" s="238" t="s">
        <v>399</v>
      </c>
      <c r="D12" s="173" t="s">
        <v>380</v>
      </c>
      <c r="E12" s="275">
        <v>2</v>
      </c>
      <c r="F12" s="275">
        <v>-1</v>
      </c>
      <c r="G12" s="18">
        <v>1.8</v>
      </c>
      <c r="H12" s="18"/>
      <c r="I12" s="18">
        <v>1.7</v>
      </c>
      <c r="J12" s="272" t="s">
        <v>97</v>
      </c>
      <c r="K12" s="187">
        <f t="shared" si="0"/>
        <v>-6.12</v>
      </c>
      <c r="L12" s="224"/>
    </row>
    <row r="13" spans="2:12" ht="24.75" customHeight="1">
      <c r="B13" s="14">
        <v>20</v>
      </c>
      <c r="C13" s="231" t="s">
        <v>396</v>
      </c>
      <c r="D13" s="173" t="s">
        <v>380</v>
      </c>
      <c r="E13" s="275">
        <v>2</v>
      </c>
      <c r="F13" s="275">
        <v>-1</v>
      </c>
      <c r="G13" s="18">
        <v>1</v>
      </c>
      <c r="H13" s="18"/>
      <c r="I13" s="18">
        <v>2.2</v>
      </c>
      <c r="J13" s="272" t="s">
        <v>97</v>
      </c>
      <c r="K13" s="187">
        <f t="shared" si="0"/>
        <v>-4.4</v>
      </c>
      <c r="L13" s="224"/>
    </row>
    <row r="14" spans="2:12" ht="24.75" customHeight="1">
      <c r="B14" s="14">
        <v>21</v>
      </c>
      <c r="C14" s="231" t="s">
        <v>400</v>
      </c>
      <c r="D14" s="173" t="s">
        <v>380</v>
      </c>
      <c r="E14" s="275">
        <v>1</v>
      </c>
      <c r="F14" s="275">
        <v>1</v>
      </c>
      <c r="G14" s="18">
        <v>16.8</v>
      </c>
      <c r="H14" s="18"/>
      <c r="I14" s="18">
        <v>2.8</v>
      </c>
      <c r="J14" s="272" t="s">
        <v>97</v>
      </c>
      <c r="K14" s="187">
        <f t="shared" si="0"/>
        <v>47.04</v>
      </c>
      <c r="L14" s="224"/>
    </row>
    <row r="15" spans="2:12" ht="24.75" customHeight="1">
      <c r="B15" s="14">
        <v>22</v>
      </c>
      <c r="C15" s="238" t="s">
        <v>399</v>
      </c>
      <c r="D15" s="173" t="s">
        <v>380</v>
      </c>
      <c r="E15" s="275">
        <v>2</v>
      </c>
      <c r="F15" s="275">
        <v>-1</v>
      </c>
      <c r="G15" s="18">
        <v>1.8</v>
      </c>
      <c r="H15" s="18"/>
      <c r="I15" s="18">
        <v>1.7</v>
      </c>
      <c r="J15" s="272" t="s">
        <v>97</v>
      </c>
      <c r="K15" s="187">
        <f t="shared" si="0"/>
        <v>-6.12</v>
      </c>
      <c r="L15" s="226"/>
    </row>
    <row r="16" spans="2:12" ht="24.75" customHeight="1" thickBot="1">
      <c r="B16" s="14">
        <v>23</v>
      </c>
      <c r="C16" s="231" t="s">
        <v>396</v>
      </c>
      <c r="D16" s="159" t="s">
        <v>380</v>
      </c>
      <c r="E16" s="281">
        <v>2</v>
      </c>
      <c r="F16" s="281">
        <v>-1</v>
      </c>
      <c r="G16" s="19">
        <v>1</v>
      </c>
      <c r="H16" s="19"/>
      <c r="I16" s="19">
        <v>2.2</v>
      </c>
      <c r="J16" s="445" t="s">
        <v>97</v>
      </c>
      <c r="K16" s="36">
        <f t="shared" si="0"/>
        <v>-4.4</v>
      </c>
      <c r="L16" s="226"/>
    </row>
    <row r="17" spans="2:12" ht="24.75" customHeight="1" thickBot="1">
      <c r="B17" s="14"/>
      <c r="C17" s="484"/>
      <c r="D17" s="406" t="s">
        <v>45</v>
      </c>
      <c r="E17" s="202"/>
      <c r="F17" s="209" t="s">
        <v>27</v>
      </c>
      <c r="G17" s="660" t="s">
        <v>378</v>
      </c>
      <c r="H17" s="660"/>
      <c r="I17" s="661" t="s">
        <v>97</v>
      </c>
      <c r="J17" s="603"/>
      <c r="K17" s="411">
        <f>SUM(K9:K16)</f>
        <v>251.22</v>
      </c>
      <c r="L17" s="226"/>
    </row>
    <row r="18" spans="2:12" ht="34.5" customHeight="1" thickBot="1">
      <c r="B18" s="82"/>
      <c r="C18" s="792" t="s">
        <v>401</v>
      </c>
      <c r="D18" s="793"/>
      <c r="E18" s="793"/>
      <c r="F18" s="793"/>
      <c r="G18" s="163" t="s">
        <v>27</v>
      </c>
      <c r="H18" s="778" t="s">
        <v>402</v>
      </c>
      <c r="I18" s="779"/>
      <c r="J18" s="497"/>
      <c r="K18" s="496"/>
      <c r="L18" s="226"/>
    </row>
    <row r="19" spans="2:12" ht="24.75" customHeight="1">
      <c r="B19" s="14">
        <v>1</v>
      </c>
      <c r="C19" s="231" t="s">
        <v>403</v>
      </c>
      <c r="D19" s="173" t="s">
        <v>402</v>
      </c>
      <c r="E19" s="275">
        <v>1</v>
      </c>
      <c r="F19" s="275">
        <v>1</v>
      </c>
      <c r="G19" s="23">
        <v>9.5</v>
      </c>
      <c r="H19" s="23">
        <v>4.7</v>
      </c>
      <c r="I19" s="23"/>
      <c r="J19" s="272" t="s">
        <v>97</v>
      </c>
      <c r="K19" s="187">
        <f>ROUND(E19*F19*G19*H19,2)</f>
        <v>44.65</v>
      </c>
      <c r="L19" s="226"/>
    </row>
    <row r="20" spans="2:12" ht="24.75" customHeight="1">
      <c r="B20" s="14">
        <v>2</v>
      </c>
      <c r="C20" s="231" t="s">
        <v>404</v>
      </c>
      <c r="D20" s="173" t="s">
        <v>402</v>
      </c>
      <c r="E20" s="275">
        <v>1</v>
      </c>
      <c r="F20" s="275">
        <v>1</v>
      </c>
      <c r="G20" s="18">
        <v>3.5</v>
      </c>
      <c r="H20" s="18">
        <v>2.5</v>
      </c>
      <c r="I20" s="18"/>
      <c r="J20" s="272" t="s">
        <v>97</v>
      </c>
      <c r="K20" s="187">
        <f>ROUND(E20*F20*G20*H20,2)</f>
        <v>8.75</v>
      </c>
      <c r="L20" s="226"/>
    </row>
    <row r="21" spans="2:12" ht="24.75" customHeight="1" thickBot="1">
      <c r="B21" s="14">
        <v>3</v>
      </c>
      <c r="C21" s="231" t="s">
        <v>405</v>
      </c>
      <c r="D21" s="159" t="s">
        <v>402</v>
      </c>
      <c r="E21" s="281">
        <v>1</v>
      </c>
      <c r="F21" s="281">
        <v>1</v>
      </c>
      <c r="G21" s="19">
        <v>2.85</v>
      </c>
      <c r="H21" s="19">
        <v>1.2</v>
      </c>
      <c r="I21" s="19"/>
      <c r="J21" s="445" t="s">
        <v>97</v>
      </c>
      <c r="K21" s="36">
        <f>ROUND(E21*F21*G21*H21,2)</f>
        <v>3.42</v>
      </c>
      <c r="L21" s="196"/>
    </row>
    <row r="22" spans="2:12" ht="24.75" customHeight="1" thickBot="1">
      <c r="B22" s="14"/>
      <c r="C22" s="279"/>
      <c r="D22" s="389" t="s">
        <v>45</v>
      </c>
      <c r="E22" s="76"/>
      <c r="F22" s="46"/>
      <c r="G22" s="466"/>
      <c r="H22" s="466"/>
      <c r="I22" s="467"/>
      <c r="J22" s="467"/>
      <c r="K22" s="411">
        <f>SUM(K19:K21)</f>
        <v>56.82</v>
      </c>
      <c r="L22" s="176"/>
    </row>
    <row r="23" spans="2:12" ht="39" customHeight="1" thickBot="1">
      <c r="B23" s="760" t="s">
        <v>14</v>
      </c>
      <c r="C23" s="760"/>
      <c r="D23" s="759"/>
      <c r="E23" s="632" t="s">
        <v>15</v>
      </c>
      <c r="F23" s="758"/>
      <c r="G23" s="758"/>
      <c r="H23" s="758"/>
      <c r="I23" s="630"/>
      <c r="J23" s="757" t="s">
        <v>16</v>
      </c>
      <c r="K23" s="758"/>
      <c r="L23" s="760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="128" customFormat="1" ht="18" customHeight="1"/>
    <row r="26" s="128" customFormat="1" ht="18" customHeight="1"/>
    <row r="27" s="128" customFormat="1" ht="18" customHeight="1"/>
    <row r="28" s="128" customFormat="1" ht="7.5" customHeight="1"/>
    <row r="29" s="128" customFormat="1" ht="31.5" customHeight="1"/>
    <row r="30" s="128" customFormat="1" ht="18.75" customHeight="1"/>
    <row r="31" s="128" customFormat="1" ht="18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39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39" customHeight="1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</sheetData>
  <mergeCells count="21">
    <mergeCell ref="H7:H8"/>
    <mergeCell ref="G17:H17"/>
    <mergeCell ref="I17:J17"/>
    <mergeCell ref="C18:F18"/>
    <mergeCell ref="H18:I18"/>
    <mergeCell ref="E2:I2"/>
    <mergeCell ref="E3:I3"/>
    <mergeCell ref="E4:I4"/>
    <mergeCell ref="B5:M5"/>
    <mergeCell ref="C2:D3"/>
    <mergeCell ref="C4:D4"/>
    <mergeCell ref="B6:L6"/>
    <mergeCell ref="C7:C8"/>
    <mergeCell ref="L7:L8"/>
    <mergeCell ref="E23:I23"/>
    <mergeCell ref="B23:D23"/>
    <mergeCell ref="J23:L23"/>
    <mergeCell ref="B7:B8"/>
    <mergeCell ref="I7:I8"/>
    <mergeCell ref="G7:G8"/>
    <mergeCell ref="J7:J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3"/>
  </sheetPr>
  <dimension ref="B2:M26"/>
  <sheetViews>
    <sheetView rightToLeft="1" zoomScale="75" zoomScaleNormal="75" workbookViewId="0" topLeftCell="A4">
      <selection activeCell="D24" sqref="D24:K2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29"/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375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" customHeight="1">
      <c r="B9" s="25"/>
      <c r="C9" s="151" t="s">
        <v>128</v>
      </c>
      <c r="D9" s="208"/>
      <c r="E9" s="42"/>
      <c r="F9" s="42"/>
      <c r="G9" s="37"/>
      <c r="H9" s="37"/>
      <c r="I9" s="92"/>
      <c r="J9" s="18" t="s">
        <v>99</v>
      </c>
      <c r="K9" s="72">
        <f>'متره ص(34)'!K22</f>
        <v>56.82</v>
      </c>
      <c r="L9" s="241"/>
    </row>
    <row r="10" spans="2:12" ht="21" customHeight="1">
      <c r="B10" s="14">
        <v>4</v>
      </c>
      <c r="C10" s="231" t="s">
        <v>406</v>
      </c>
      <c r="D10" s="158" t="s">
        <v>402</v>
      </c>
      <c r="E10" s="275">
        <v>1</v>
      </c>
      <c r="F10" s="275">
        <v>1</v>
      </c>
      <c r="G10" s="18">
        <v>3.5</v>
      </c>
      <c r="H10" s="18">
        <v>2</v>
      </c>
      <c r="I10" s="18"/>
      <c r="J10" s="272" t="s">
        <v>97</v>
      </c>
      <c r="K10" s="187">
        <f aca="true" t="shared" si="0" ref="K10:K16">ROUND(E10*F10*G10*H10,2)</f>
        <v>7</v>
      </c>
      <c r="L10" s="224"/>
    </row>
    <row r="11" spans="2:12" ht="21" customHeight="1">
      <c r="B11" s="14">
        <v>5</v>
      </c>
      <c r="C11" s="231" t="s">
        <v>407</v>
      </c>
      <c r="D11" s="173" t="s">
        <v>402</v>
      </c>
      <c r="E11" s="275">
        <v>1</v>
      </c>
      <c r="F11" s="275">
        <v>1</v>
      </c>
      <c r="G11" s="18">
        <v>4.7</v>
      </c>
      <c r="H11" s="18">
        <v>3.2</v>
      </c>
      <c r="I11" s="18"/>
      <c r="J11" s="272" t="s">
        <v>97</v>
      </c>
      <c r="K11" s="187">
        <f t="shared" si="0"/>
        <v>15.04</v>
      </c>
      <c r="L11" s="224"/>
    </row>
    <row r="12" spans="2:12" ht="21" customHeight="1">
      <c r="B12" s="14">
        <v>6</v>
      </c>
      <c r="C12" s="231" t="s">
        <v>408</v>
      </c>
      <c r="D12" s="173" t="s">
        <v>402</v>
      </c>
      <c r="E12" s="275">
        <v>1</v>
      </c>
      <c r="F12" s="275">
        <v>1</v>
      </c>
      <c r="G12" s="18">
        <v>3.4</v>
      </c>
      <c r="H12" s="18">
        <v>1.4</v>
      </c>
      <c r="I12" s="18"/>
      <c r="J12" s="272" t="s">
        <v>97</v>
      </c>
      <c r="K12" s="187">
        <f t="shared" si="0"/>
        <v>4.76</v>
      </c>
      <c r="L12" s="224"/>
    </row>
    <row r="13" spans="2:12" ht="21" customHeight="1">
      <c r="B13" s="14">
        <v>7</v>
      </c>
      <c r="C13" s="231" t="s">
        <v>409</v>
      </c>
      <c r="D13" s="173" t="s">
        <v>402</v>
      </c>
      <c r="E13" s="275">
        <v>1</v>
      </c>
      <c r="F13" s="275">
        <v>1</v>
      </c>
      <c r="G13" s="18">
        <v>2.5</v>
      </c>
      <c r="H13" s="18">
        <v>1.25</v>
      </c>
      <c r="I13" s="18"/>
      <c r="J13" s="272" t="s">
        <v>97</v>
      </c>
      <c r="K13" s="187">
        <f t="shared" si="0"/>
        <v>3.13</v>
      </c>
      <c r="L13" s="224"/>
    </row>
    <row r="14" spans="2:12" ht="21" customHeight="1">
      <c r="B14" s="14">
        <v>8</v>
      </c>
      <c r="C14" s="231" t="s">
        <v>410</v>
      </c>
      <c r="D14" s="173" t="s">
        <v>402</v>
      </c>
      <c r="E14" s="275">
        <v>1</v>
      </c>
      <c r="F14" s="275">
        <v>1</v>
      </c>
      <c r="G14" s="18">
        <v>4.7</v>
      </c>
      <c r="H14" s="18">
        <v>2.3</v>
      </c>
      <c r="I14" s="18"/>
      <c r="J14" s="272" t="s">
        <v>97</v>
      </c>
      <c r="K14" s="187">
        <f t="shared" si="0"/>
        <v>10.81</v>
      </c>
      <c r="L14" s="224"/>
    </row>
    <row r="15" spans="2:12" ht="21" customHeight="1">
      <c r="B15" s="14">
        <v>9</v>
      </c>
      <c r="C15" s="231" t="s">
        <v>411</v>
      </c>
      <c r="D15" s="173" t="s">
        <v>402</v>
      </c>
      <c r="E15" s="275">
        <v>2</v>
      </c>
      <c r="F15" s="275">
        <v>1</v>
      </c>
      <c r="G15" s="18">
        <v>6.05</v>
      </c>
      <c r="H15" s="18">
        <v>4.7</v>
      </c>
      <c r="I15" s="18"/>
      <c r="J15" s="272" t="s">
        <v>97</v>
      </c>
      <c r="K15" s="187">
        <f t="shared" si="0"/>
        <v>56.87</v>
      </c>
      <c r="L15" s="226"/>
    </row>
    <row r="16" spans="2:12" ht="21" customHeight="1">
      <c r="B16" s="14">
        <v>10</v>
      </c>
      <c r="C16" s="231" t="s">
        <v>412</v>
      </c>
      <c r="D16" s="173" t="s">
        <v>402</v>
      </c>
      <c r="E16" s="275">
        <v>2</v>
      </c>
      <c r="F16" s="275">
        <v>1</v>
      </c>
      <c r="G16" s="18">
        <v>3.5</v>
      </c>
      <c r="H16" s="18">
        <v>1.3</v>
      </c>
      <c r="I16" s="18"/>
      <c r="J16" s="272" t="s">
        <v>97</v>
      </c>
      <c r="K16" s="187">
        <f t="shared" si="0"/>
        <v>9.1</v>
      </c>
      <c r="L16" s="226"/>
    </row>
    <row r="17" spans="2:12" ht="21" customHeight="1">
      <c r="B17" s="14">
        <v>11</v>
      </c>
      <c r="C17" s="231" t="s">
        <v>413</v>
      </c>
      <c r="D17" s="173" t="s">
        <v>402</v>
      </c>
      <c r="E17" s="275">
        <v>2</v>
      </c>
      <c r="F17" s="275">
        <v>1</v>
      </c>
      <c r="G17" s="18">
        <v>2.9</v>
      </c>
      <c r="H17" s="18">
        <v>1.2</v>
      </c>
      <c r="I17" s="18"/>
      <c r="J17" s="272" t="s">
        <v>97</v>
      </c>
      <c r="K17" s="187">
        <f aca="true" t="shared" si="1" ref="K17:K23">ROUND(E17*F17*G17*H17,2)</f>
        <v>6.96</v>
      </c>
      <c r="L17" s="226"/>
    </row>
    <row r="18" spans="2:12" ht="21" customHeight="1">
      <c r="B18" s="14">
        <v>12</v>
      </c>
      <c r="C18" s="231" t="s">
        <v>415</v>
      </c>
      <c r="D18" s="173" t="s">
        <v>402</v>
      </c>
      <c r="E18" s="275">
        <v>2</v>
      </c>
      <c r="F18" s="275">
        <v>1</v>
      </c>
      <c r="G18" s="18">
        <v>4.7</v>
      </c>
      <c r="H18" s="18">
        <v>3.15</v>
      </c>
      <c r="I18" s="18"/>
      <c r="J18" s="272" t="s">
        <v>97</v>
      </c>
      <c r="K18" s="187">
        <f t="shared" si="1"/>
        <v>29.61</v>
      </c>
      <c r="L18" s="226"/>
    </row>
    <row r="19" spans="2:12" ht="21" customHeight="1">
      <c r="B19" s="14">
        <v>13</v>
      </c>
      <c r="C19" s="231" t="s">
        <v>414</v>
      </c>
      <c r="D19" s="173" t="s">
        <v>402</v>
      </c>
      <c r="E19" s="275">
        <v>2</v>
      </c>
      <c r="F19" s="275">
        <v>1</v>
      </c>
      <c r="G19" s="18">
        <v>4.7</v>
      </c>
      <c r="H19" s="18">
        <v>3.1</v>
      </c>
      <c r="I19" s="18"/>
      <c r="J19" s="272" t="s">
        <v>97</v>
      </c>
      <c r="K19" s="187">
        <f t="shared" si="1"/>
        <v>29.14</v>
      </c>
      <c r="L19" s="226"/>
    </row>
    <row r="20" spans="2:12" ht="21" customHeight="1">
      <c r="B20" s="14">
        <v>14</v>
      </c>
      <c r="C20" s="231" t="s">
        <v>417</v>
      </c>
      <c r="D20" s="173" t="s">
        <v>402</v>
      </c>
      <c r="E20" s="275">
        <v>2</v>
      </c>
      <c r="F20" s="275">
        <v>1</v>
      </c>
      <c r="G20" s="18">
        <v>3.55</v>
      </c>
      <c r="H20" s="18">
        <v>3.5</v>
      </c>
      <c r="I20" s="18"/>
      <c r="J20" s="272" t="s">
        <v>97</v>
      </c>
      <c r="K20" s="187">
        <f t="shared" si="1"/>
        <v>24.85</v>
      </c>
      <c r="L20" s="226"/>
    </row>
    <row r="21" spans="2:12" ht="21" customHeight="1">
      <c r="B21" s="14">
        <v>15</v>
      </c>
      <c r="C21" s="231" t="s">
        <v>416</v>
      </c>
      <c r="D21" s="173" t="s">
        <v>402</v>
      </c>
      <c r="E21" s="275">
        <v>2</v>
      </c>
      <c r="F21" s="275">
        <v>1</v>
      </c>
      <c r="G21" s="18">
        <v>3.4</v>
      </c>
      <c r="H21" s="18">
        <v>1.4</v>
      </c>
      <c r="I21" s="18"/>
      <c r="J21" s="272" t="s">
        <v>97</v>
      </c>
      <c r="K21" s="187">
        <f t="shared" si="1"/>
        <v>9.52</v>
      </c>
      <c r="L21" s="196"/>
    </row>
    <row r="22" spans="2:12" ht="21" customHeight="1">
      <c r="B22" s="14">
        <v>16</v>
      </c>
      <c r="C22" s="231" t="s">
        <v>418</v>
      </c>
      <c r="D22" s="173" t="s">
        <v>402</v>
      </c>
      <c r="E22" s="275">
        <v>2</v>
      </c>
      <c r="F22" s="275">
        <v>1</v>
      </c>
      <c r="G22" s="18">
        <v>2.5</v>
      </c>
      <c r="H22" s="18">
        <v>1.25</v>
      </c>
      <c r="I22" s="18"/>
      <c r="J22" s="272" t="s">
        <v>97</v>
      </c>
      <c r="K22" s="187">
        <f t="shared" si="1"/>
        <v>6.25</v>
      </c>
      <c r="L22" s="196"/>
    </row>
    <row r="23" spans="2:12" ht="21" customHeight="1" thickBot="1">
      <c r="B23" s="14">
        <v>17</v>
      </c>
      <c r="C23" s="231" t="s">
        <v>419</v>
      </c>
      <c r="D23" s="159" t="s">
        <v>402</v>
      </c>
      <c r="E23" s="281">
        <v>3</v>
      </c>
      <c r="F23" s="281">
        <v>1</v>
      </c>
      <c r="G23" s="19">
        <v>4.8</v>
      </c>
      <c r="H23" s="19">
        <v>2.3</v>
      </c>
      <c r="I23" s="19"/>
      <c r="J23" s="445" t="s">
        <v>97</v>
      </c>
      <c r="K23" s="36">
        <f t="shared" si="1"/>
        <v>33.12</v>
      </c>
      <c r="L23" s="196"/>
    </row>
    <row r="24" spans="2:12" ht="21" customHeight="1" thickBot="1">
      <c r="B24" s="14"/>
      <c r="C24" s="231"/>
      <c r="D24" s="389" t="s">
        <v>45</v>
      </c>
      <c r="E24" s="76"/>
      <c r="F24" s="46" t="s">
        <v>27</v>
      </c>
      <c r="G24" s="602" t="s">
        <v>402</v>
      </c>
      <c r="H24" s="602"/>
      <c r="I24" s="603" t="s">
        <v>97</v>
      </c>
      <c r="J24" s="603"/>
      <c r="K24" s="411">
        <f>SUM(K9:K23)</f>
        <v>302.98</v>
      </c>
      <c r="L24" s="176"/>
    </row>
    <row r="25" spans="2:12" ht="39" customHeight="1" thickBot="1">
      <c r="B25" s="760" t="s">
        <v>14</v>
      </c>
      <c r="C25" s="760"/>
      <c r="D25" s="630"/>
      <c r="E25" s="757" t="s">
        <v>15</v>
      </c>
      <c r="F25" s="758"/>
      <c r="G25" s="758"/>
      <c r="H25" s="758"/>
      <c r="I25" s="759"/>
      <c r="J25" s="632" t="s">
        <v>16</v>
      </c>
      <c r="K25" s="758"/>
      <c r="L25" s="760"/>
    </row>
    <row r="26" spans="2:12" ht="31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="128" customFormat="1" ht="18" customHeight="1"/>
    <row r="28" s="128" customFormat="1" ht="18" customHeight="1"/>
    <row r="29" s="128" customFormat="1" ht="18" customHeight="1"/>
    <row r="30" s="128" customFormat="1" ht="7.5" customHeight="1"/>
    <row r="31" s="128" customFormat="1" ht="31.5" customHeight="1"/>
    <row r="32" s="128" customFormat="1" ht="18.75" customHeight="1"/>
    <row r="33" s="128" customFormat="1" ht="18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24.75" customHeight="1"/>
    <row r="42" s="128" customFormat="1" ht="39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24.75" customHeight="1"/>
    <row r="48" s="128" customFormat="1" ht="39" customHeight="1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</sheetData>
  <mergeCells count="19">
    <mergeCell ref="E25:I25"/>
    <mergeCell ref="B25:D25"/>
    <mergeCell ref="J25:L25"/>
    <mergeCell ref="B7:B8"/>
    <mergeCell ref="I7:I8"/>
    <mergeCell ref="G7:G8"/>
    <mergeCell ref="J7:J8"/>
    <mergeCell ref="H7:H8"/>
    <mergeCell ref="G24:H24"/>
    <mergeCell ref="I24:J24"/>
    <mergeCell ref="B6:L6"/>
    <mergeCell ref="C7:C8"/>
    <mergeCell ref="L7:L8"/>
    <mergeCell ref="E2:I2"/>
    <mergeCell ref="E3:I3"/>
    <mergeCell ref="E4:I4"/>
    <mergeCell ref="B5:M5"/>
    <mergeCell ref="C2:D3"/>
    <mergeCell ref="C4:D4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2"/>
  </sheetPr>
  <dimension ref="B2:M25"/>
  <sheetViews>
    <sheetView rightToLeft="1" zoomScale="75" zoomScaleNormal="75" workbookViewId="0" topLeftCell="A4">
      <selection activeCell="D23" sqref="D23:K23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375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15" customHeight="1" thickBot="1">
      <c r="B9" s="25"/>
      <c r="C9" s="239"/>
      <c r="D9" s="208"/>
      <c r="E9" s="209"/>
      <c r="F9" s="209"/>
      <c r="G9" s="37"/>
      <c r="H9" s="37"/>
      <c r="I9" s="92"/>
      <c r="J9" s="18"/>
      <c r="K9" s="72"/>
      <c r="L9" s="241"/>
    </row>
    <row r="10" spans="2:12" ht="30" customHeight="1" thickBot="1">
      <c r="B10" s="82"/>
      <c r="C10" s="792" t="s">
        <v>422</v>
      </c>
      <c r="D10" s="793"/>
      <c r="E10" s="793"/>
      <c r="F10" s="793"/>
      <c r="G10" s="163" t="s">
        <v>27</v>
      </c>
      <c r="H10" s="778" t="s">
        <v>423</v>
      </c>
      <c r="I10" s="779"/>
      <c r="J10" s="498"/>
      <c r="K10" s="187"/>
      <c r="L10" s="224"/>
    </row>
    <row r="11" spans="2:12" ht="24.75" customHeight="1" thickBot="1">
      <c r="B11" s="14">
        <v>1</v>
      </c>
      <c r="C11" s="231" t="s">
        <v>424</v>
      </c>
      <c r="D11" s="159" t="s">
        <v>423</v>
      </c>
      <c r="E11" s="281"/>
      <c r="F11" s="281"/>
      <c r="G11" s="92"/>
      <c r="H11" s="92"/>
      <c r="I11" s="92"/>
      <c r="J11" s="445" t="s">
        <v>97</v>
      </c>
      <c r="K11" s="36">
        <f>'متره ص(34)'!K17</f>
        <v>251.22</v>
      </c>
      <c r="L11" s="224"/>
    </row>
    <row r="12" spans="2:12" ht="24.75" customHeight="1" thickBot="1">
      <c r="B12" s="14"/>
      <c r="C12" s="238"/>
      <c r="D12" s="389" t="s">
        <v>45</v>
      </c>
      <c r="E12" s="76"/>
      <c r="F12" s="46" t="s">
        <v>27</v>
      </c>
      <c r="G12" s="602" t="s">
        <v>423</v>
      </c>
      <c r="H12" s="602"/>
      <c r="I12" s="603" t="s">
        <v>97</v>
      </c>
      <c r="J12" s="603"/>
      <c r="K12" s="411">
        <f>SUM(K11)</f>
        <v>251.22</v>
      </c>
      <c r="L12" s="226"/>
    </row>
    <row r="13" spans="2:12" ht="24.75" customHeight="1" thickBot="1">
      <c r="B13" s="14"/>
      <c r="C13" s="280"/>
      <c r="D13" s="159"/>
      <c r="E13" s="281"/>
      <c r="F13" s="281"/>
      <c r="G13" s="92"/>
      <c r="H13" s="92"/>
      <c r="I13" s="92"/>
      <c r="J13" s="495"/>
      <c r="K13" s="496"/>
      <c r="L13" s="224"/>
    </row>
    <row r="14" spans="2:12" ht="30" customHeight="1" thickBot="1">
      <c r="B14" s="82"/>
      <c r="C14" s="792" t="s">
        <v>425</v>
      </c>
      <c r="D14" s="793"/>
      <c r="E14" s="793"/>
      <c r="F14" s="793"/>
      <c r="G14" s="163" t="s">
        <v>27</v>
      </c>
      <c r="H14" s="778" t="s">
        <v>426</v>
      </c>
      <c r="I14" s="779"/>
      <c r="J14" s="498"/>
      <c r="K14" s="187"/>
      <c r="L14" s="224"/>
    </row>
    <row r="15" spans="2:12" ht="24.75" customHeight="1" thickBot="1">
      <c r="B15" s="14">
        <v>1</v>
      </c>
      <c r="C15" s="231" t="s">
        <v>424</v>
      </c>
      <c r="D15" s="159" t="s">
        <v>426</v>
      </c>
      <c r="E15" s="281"/>
      <c r="F15" s="281"/>
      <c r="G15" s="92"/>
      <c r="H15" s="92"/>
      <c r="I15" s="92"/>
      <c r="J15" s="445" t="s">
        <v>97</v>
      </c>
      <c r="K15" s="36">
        <f>'متره ص(35)'!K24</f>
        <v>302.98</v>
      </c>
      <c r="L15" s="226"/>
    </row>
    <row r="16" spans="2:12" ht="24.75" customHeight="1" thickBot="1">
      <c r="B16" s="14"/>
      <c r="C16" s="448"/>
      <c r="D16" s="406" t="s">
        <v>45</v>
      </c>
      <c r="E16" s="202"/>
      <c r="F16" s="209" t="s">
        <v>27</v>
      </c>
      <c r="G16" s="660" t="s">
        <v>426</v>
      </c>
      <c r="H16" s="660"/>
      <c r="I16" s="661" t="s">
        <v>97</v>
      </c>
      <c r="J16" s="603"/>
      <c r="K16" s="411">
        <f>SUM(K15)</f>
        <v>302.98</v>
      </c>
      <c r="L16" s="226"/>
    </row>
    <row r="17" spans="2:12" ht="34.5" customHeight="1" thickBot="1">
      <c r="B17" s="82"/>
      <c r="C17" s="792" t="s">
        <v>612</v>
      </c>
      <c r="D17" s="793"/>
      <c r="E17" s="793"/>
      <c r="F17" s="793"/>
      <c r="G17" s="163" t="s">
        <v>27</v>
      </c>
      <c r="H17" s="778" t="s">
        <v>427</v>
      </c>
      <c r="I17" s="779"/>
      <c r="J17" s="499"/>
      <c r="K17" s="52"/>
      <c r="L17" s="226"/>
    </row>
    <row r="18" spans="2:12" ht="21" customHeight="1">
      <c r="B18" s="14">
        <v>1</v>
      </c>
      <c r="C18" s="221" t="s">
        <v>428</v>
      </c>
      <c r="D18" s="173" t="s">
        <v>427</v>
      </c>
      <c r="E18" s="24">
        <v>3</v>
      </c>
      <c r="F18" s="24">
        <v>1</v>
      </c>
      <c r="G18" s="210">
        <v>7.34</v>
      </c>
      <c r="H18" s="210"/>
      <c r="I18" s="210">
        <v>0.5</v>
      </c>
      <c r="J18" s="18" t="s">
        <v>99</v>
      </c>
      <c r="K18" s="94">
        <f>ROUND(E18*F18*G18*I18,2)</f>
        <v>11.01</v>
      </c>
      <c r="L18" s="226"/>
    </row>
    <row r="19" spans="2:12" ht="21" customHeight="1">
      <c r="B19" s="14">
        <v>2</v>
      </c>
      <c r="C19" s="221" t="s">
        <v>429</v>
      </c>
      <c r="D19" s="173" t="s">
        <v>427</v>
      </c>
      <c r="E19" s="24">
        <v>3</v>
      </c>
      <c r="F19" s="3">
        <v>1</v>
      </c>
      <c r="G19" s="105">
        <v>9.74</v>
      </c>
      <c r="H19" s="105"/>
      <c r="I19" s="105">
        <v>0.5</v>
      </c>
      <c r="J19" s="18" t="s">
        <v>99</v>
      </c>
      <c r="K19" s="94">
        <f>ROUND(E19*F19*G19*I19,2)</f>
        <v>14.61</v>
      </c>
      <c r="L19" s="226"/>
    </row>
    <row r="20" spans="2:12" ht="21" customHeight="1">
      <c r="B20" s="14">
        <v>3</v>
      </c>
      <c r="C20" s="221" t="s">
        <v>430</v>
      </c>
      <c r="D20" s="173" t="s">
        <v>427</v>
      </c>
      <c r="E20" s="24">
        <v>1</v>
      </c>
      <c r="F20" s="3">
        <v>1</v>
      </c>
      <c r="G20" s="105">
        <v>3.5</v>
      </c>
      <c r="H20" s="105"/>
      <c r="I20" s="105">
        <v>0.5</v>
      </c>
      <c r="J20" s="18" t="s">
        <v>99</v>
      </c>
      <c r="K20" s="94">
        <f>ROUND(E20*F20*G20*I20,2)</f>
        <v>1.75</v>
      </c>
      <c r="L20" s="226"/>
    </row>
    <row r="21" spans="2:12" ht="21" customHeight="1">
      <c r="B21" s="14">
        <v>4</v>
      </c>
      <c r="C21" s="238" t="s">
        <v>445</v>
      </c>
      <c r="D21" s="173" t="s">
        <v>427</v>
      </c>
      <c r="E21" s="24">
        <v>2</v>
      </c>
      <c r="F21" s="3">
        <v>1</v>
      </c>
      <c r="G21" s="105">
        <v>13.45</v>
      </c>
      <c r="H21" s="105"/>
      <c r="I21" s="105">
        <v>0.5</v>
      </c>
      <c r="J21" s="18" t="s">
        <v>99</v>
      </c>
      <c r="K21" s="94">
        <f>ROUND(E21*F21*G21*I21,2)</f>
        <v>13.45</v>
      </c>
      <c r="L21" s="226"/>
    </row>
    <row r="22" spans="2:12" ht="21" customHeight="1" thickBot="1">
      <c r="B22" s="14">
        <v>5</v>
      </c>
      <c r="C22" s="238" t="s">
        <v>431</v>
      </c>
      <c r="D22" s="159" t="s">
        <v>427</v>
      </c>
      <c r="E22" s="37">
        <v>1</v>
      </c>
      <c r="F22" s="5">
        <v>1</v>
      </c>
      <c r="G22" s="327">
        <v>9</v>
      </c>
      <c r="H22" s="327"/>
      <c r="I22" s="327">
        <v>0.5</v>
      </c>
      <c r="J22" s="19" t="s">
        <v>99</v>
      </c>
      <c r="K22" s="121">
        <f>ROUND(E22*F22*G22*I22,2)</f>
        <v>4.5</v>
      </c>
      <c r="L22" s="226"/>
    </row>
    <row r="23" spans="2:12" ht="21" customHeight="1" thickBot="1">
      <c r="B23" s="14"/>
      <c r="C23" s="279"/>
      <c r="D23" s="389" t="s">
        <v>45</v>
      </c>
      <c r="E23" s="76"/>
      <c r="F23" s="46"/>
      <c r="G23" s="466"/>
      <c r="H23" s="466"/>
      <c r="I23" s="467"/>
      <c r="J23" s="428" t="s">
        <v>99</v>
      </c>
      <c r="K23" s="411">
        <f>SUM(K18:K22)</f>
        <v>45.31999999999999</v>
      </c>
      <c r="L23" s="176"/>
    </row>
    <row r="24" spans="2:12" ht="39" customHeight="1" thickBot="1">
      <c r="B24" s="760" t="s">
        <v>14</v>
      </c>
      <c r="C24" s="760"/>
      <c r="D24" s="630"/>
      <c r="E24" s="757" t="s">
        <v>15</v>
      </c>
      <c r="F24" s="758"/>
      <c r="G24" s="758"/>
      <c r="H24" s="758"/>
      <c r="I24" s="759"/>
      <c r="J24" s="632" t="s">
        <v>16</v>
      </c>
      <c r="K24" s="758"/>
      <c r="L24" s="760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="128" customFormat="1" ht="18" customHeight="1"/>
    <row r="27" s="128" customFormat="1" ht="18" customHeight="1"/>
    <row r="28" s="128" customFormat="1" ht="18" customHeight="1"/>
    <row r="29" s="128" customFormat="1" ht="7.5" customHeight="1"/>
    <row r="30" s="128" customFormat="1" ht="31.5" customHeight="1"/>
    <row r="31" s="128" customFormat="1" ht="18.75" customHeight="1"/>
    <row r="32" s="128" customFormat="1" ht="18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39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39" customHeight="1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</sheetData>
  <mergeCells count="27">
    <mergeCell ref="C17:F17"/>
    <mergeCell ref="H17:I17"/>
    <mergeCell ref="B6:L6"/>
    <mergeCell ref="C7:C8"/>
    <mergeCell ref="L7:L8"/>
    <mergeCell ref="G12:H12"/>
    <mergeCell ref="I12:J12"/>
    <mergeCell ref="C14:F14"/>
    <mergeCell ref="H14:I14"/>
    <mergeCell ref="G16:H16"/>
    <mergeCell ref="E24:I24"/>
    <mergeCell ref="B24:D24"/>
    <mergeCell ref="J24:L24"/>
    <mergeCell ref="B7:B8"/>
    <mergeCell ref="I7:I8"/>
    <mergeCell ref="G7:G8"/>
    <mergeCell ref="J7:J8"/>
    <mergeCell ref="H7:H8"/>
    <mergeCell ref="C10:F10"/>
    <mergeCell ref="H10:I10"/>
    <mergeCell ref="I16:J16"/>
    <mergeCell ref="E2:I2"/>
    <mergeCell ref="E3:I3"/>
    <mergeCell ref="E4:I4"/>
    <mergeCell ref="B5:M5"/>
    <mergeCell ref="C2:D3"/>
    <mergeCell ref="C4:D4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8"/>
  </sheetPr>
  <dimension ref="B2:M25"/>
  <sheetViews>
    <sheetView rightToLeft="1" zoomScale="75" zoomScaleNormal="75" workbookViewId="0" topLeftCell="A13">
      <selection activeCell="D25" sqref="B24:D25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375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.75" customHeight="1">
      <c r="B9" s="25"/>
      <c r="C9" s="151" t="s">
        <v>128</v>
      </c>
      <c r="D9" s="208"/>
      <c r="E9" s="42"/>
      <c r="F9" s="42"/>
      <c r="G9" s="37"/>
      <c r="H9" s="37"/>
      <c r="I9" s="92"/>
      <c r="J9" s="18" t="s">
        <v>99</v>
      </c>
      <c r="K9" s="72">
        <f>'متره ص(36)'!K23</f>
        <v>45.31999999999999</v>
      </c>
      <c r="L9" s="241"/>
    </row>
    <row r="10" spans="2:12" ht="21.75" customHeight="1" thickBot="1">
      <c r="B10" s="14">
        <v>6</v>
      </c>
      <c r="C10" s="221" t="s">
        <v>432</v>
      </c>
      <c r="D10" s="159" t="s">
        <v>427</v>
      </c>
      <c r="E10" s="37">
        <v>1</v>
      </c>
      <c r="F10" s="5">
        <v>1</v>
      </c>
      <c r="G10" s="327">
        <v>44.95</v>
      </c>
      <c r="H10" s="327"/>
      <c r="I10" s="327">
        <v>0.5</v>
      </c>
      <c r="J10" s="19" t="s">
        <v>99</v>
      </c>
      <c r="K10" s="121">
        <f>ROUND(E10*F10*G10*I10,2)</f>
        <v>22.48</v>
      </c>
      <c r="L10" s="224"/>
    </row>
    <row r="11" spans="2:12" ht="21.75" customHeight="1" thickBot="1">
      <c r="B11" s="14"/>
      <c r="C11" s="280"/>
      <c r="D11" s="406" t="s">
        <v>45</v>
      </c>
      <c r="E11" s="202"/>
      <c r="F11" s="209" t="s">
        <v>27</v>
      </c>
      <c r="G11" s="660" t="s">
        <v>427</v>
      </c>
      <c r="H11" s="660"/>
      <c r="I11" s="661" t="s">
        <v>97</v>
      </c>
      <c r="J11" s="603"/>
      <c r="K11" s="411">
        <f>SUM(K9:K10)</f>
        <v>67.8</v>
      </c>
      <c r="L11" s="226"/>
    </row>
    <row r="12" spans="2:12" ht="34.5" customHeight="1" thickBot="1">
      <c r="B12" s="82"/>
      <c r="C12" s="792" t="s">
        <v>433</v>
      </c>
      <c r="D12" s="793"/>
      <c r="E12" s="793"/>
      <c r="F12" s="793"/>
      <c r="G12" s="163" t="s">
        <v>27</v>
      </c>
      <c r="H12" s="778" t="s">
        <v>434</v>
      </c>
      <c r="I12" s="779"/>
      <c r="J12" s="497"/>
      <c r="K12" s="496"/>
      <c r="L12" s="224"/>
    </row>
    <row r="13" spans="2:12" ht="21.75" customHeight="1">
      <c r="B13" s="14">
        <v>1</v>
      </c>
      <c r="C13" s="231" t="s">
        <v>435</v>
      </c>
      <c r="D13" s="159" t="s">
        <v>434</v>
      </c>
      <c r="E13" s="24">
        <v>3</v>
      </c>
      <c r="F13" s="24">
        <v>1</v>
      </c>
      <c r="G13" s="210">
        <v>2.5</v>
      </c>
      <c r="H13" s="210">
        <v>1.25</v>
      </c>
      <c r="I13" s="211"/>
      <c r="J13" s="18" t="s">
        <v>99</v>
      </c>
      <c r="K13" s="94">
        <f>ROUND(E13*F13*G13*H13,2)</f>
        <v>9.38</v>
      </c>
      <c r="L13" s="224"/>
    </row>
    <row r="14" spans="2:12" ht="21.75" customHeight="1">
      <c r="B14" s="14">
        <v>2</v>
      </c>
      <c r="C14" s="231" t="s">
        <v>436</v>
      </c>
      <c r="D14" s="158" t="s">
        <v>434</v>
      </c>
      <c r="E14" s="24">
        <v>3</v>
      </c>
      <c r="F14" s="3">
        <v>1</v>
      </c>
      <c r="G14" s="105">
        <v>3.4</v>
      </c>
      <c r="H14" s="105">
        <v>1.4</v>
      </c>
      <c r="I14" s="192"/>
      <c r="J14" s="18" t="s">
        <v>99</v>
      </c>
      <c r="K14" s="94">
        <f>ROUND(E14*F14*G14*H14,2)</f>
        <v>14.28</v>
      </c>
      <c r="L14" s="224"/>
    </row>
    <row r="15" spans="2:12" ht="21.75" customHeight="1">
      <c r="B15" s="14">
        <v>3</v>
      </c>
      <c r="C15" s="231" t="s">
        <v>437</v>
      </c>
      <c r="D15" s="158" t="s">
        <v>434</v>
      </c>
      <c r="E15" s="24">
        <v>1</v>
      </c>
      <c r="F15" s="24">
        <v>1</v>
      </c>
      <c r="G15" s="105">
        <v>1.25</v>
      </c>
      <c r="H15" s="105">
        <v>0.8</v>
      </c>
      <c r="I15" s="192"/>
      <c r="J15" s="18" t="s">
        <v>99</v>
      </c>
      <c r="K15" s="94">
        <f>ROUND(E15*F15*G15*H15,2)</f>
        <v>1</v>
      </c>
      <c r="L15" s="226"/>
    </row>
    <row r="16" spans="2:12" ht="21.75" customHeight="1">
      <c r="B16" s="14">
        <v>4</v>
      </c>
      <c r="C16" s="231" t="s">
        <v>438</v>
      </c>
      <c r="D16" s="158" t="s">
        <v>434</v>
      </c>
      <c r="E16" s="24">
        <v>1</v>
      </c>
      <c r="F16" s="3">
        <v>1</v>
      </c>
      <c r="G16" s="105">
        <v>3.5</v>
      </c>
      <c r="H16" s="105">
        <v>2</v>
      </c>
      <c r="I16" s="192"/>
      <c r="J16" s="18" t="s">
        <v>99</v>
      </c>
      <c r="K16" s="94">
        <f>ROUND(E16*F16*G16*H16,2)</f>
        <v>7</v>
      </c>
      <c r="L16" s="226"/>
    </row>
    <row r="17" spans="2:12" ht="21.75" customHeight="1">
      <c r="B17" s="14">
        <v>5</v>
      </c>
      <c r="C17" s="231" t="s">
        <v>439</v>
      </c>
      <c r="D17" s="158" t="s">
        <v>434</v>
      </c>
      <c r="E17" s="24">
        <v>2</v>
      </c>
      <c r="F17" s="3">
        <v>1</v>
      </c>
      <c r="G17" s="105">
        <v>3.55</v>
      </c>
      <c r="H17" s="105">
        <v>3.5</v>
      </c>
      <c r="I17" s="192"/>
      <c r="J17" s="18" t="s">
        <v>99</v>
      </c>
      <c r="K17" s="94">
        <f>ROUND(E17*F17*G17*H17,2)</f>
        <v>24.85</v>
      </c>
      <c r="L17" s="226"/>
    </row>
    <row r="18" spans="2:12" ht="21.75" customHeight="1">
      <c r="B18" s="14">
        <v>6</v>
      </c>
      <c r="C18" s="231" t="s">
        <v>441</v>
      </c>
      <c r="D18" s="158" t="s">
        <v>434</v>
      </c>
      <c r="E18" s="24">
        <v>1</v>
      </c>
      <c r="F18" s="3">
        <v>1</v>
      </c>
      <c r="G18" s="105">
        <v>12</v>
      </c>
      <c r="H18" s="105">
        <v>4.7</v>
      </c>
      <c r="I18" s="192"/>
      <c r="J18" s="18" t="s">
        <v>99</v>
      </c>
      <c r="K18" s="94">
        <f>ROUND(F18*G18*H18,2)</f>
        <v>56.4</v>
      </c>
      <c r="L18" s="226"/>
    </row>
    <row r="19" spans="2:12" ht="21.75" customHeight="1">
      <c r="B19" s="14">
        <v>7</v>
      </c>
      <c r="C19" s="221" t="s">
        <v>442</v>
      </c>
      <c r="D19" s="158" t="s">
        <v>434</v>
      </c>
      <c r="E19" s="24">
        <v>1</v>
      </c>
      <c r="F19" s="3">
        <v>1</v>
      </c>
      <c r="G19" s="105">
        <v>9.3</v>
      </c>
      <c r="H19" s="105">
        <v>4.8</v>
      </c>
      <c r="I19" s="105"/>
      <c r="J19" s="18" t="s">
        <v>99</v>
      </c>
      <c r="K19" s="94">
        <f>ROUND(E19*F19*G19*H19,2)</f>
        <v>44.64</v>
      </c>
      <c r="L19" s="226"/>
    </row>
    <row r="20" spans="2:12" ht="21.75" customHeight="1">
      <c r="B20" s="14">
        <v>8</v>
      </c>
      <c r="C20" s="221" t="s">
        <v>443</v>
      </c>
      <c r="D20" s="158" t="s">
        <v>434</v>
      </c>
      <c r="E20" s="24">
        <v>1</v>
      </c>
      <c r="F20" s="3">
        <v>1</v>
      </c>
      <c r="G20" s="105">
        <v>9.6</v>
      </c>
      <c r="H20" s="105">
        <v>4.8</v>
      </c>
      <c r="I20" s="105"/>
      <c r="J20" s="18" t="s">
        <v>99</v>
      </c>
      <c r="K20" s="94">
        <f>ROUND(E20*F20*G20*H20,2)</f>
        <v>46.08</v>
      </c>
      <c r="L20" s="226"/>
    </row>
    <row r="21" spans="2:12" ht="21.75" customHeight="1">
      <c r="B21" s="14">
        <v>9</v>
      </c>
      <c r="C21" s="221" t="s">
        <v>440</v>
      </c>
      <c r="D21" s="158" t="s">
        <v>434</v>
      </c>
      <c r="E21" s="24">
        <v>1</v>
      </c>
      <c r="F21" s="3">
        <v>1</v>
      </c>
      <c r="G21" s="105">
        <v>4.6</v>
      </c>
      <c r="H21" s="105">
        <v>2.3</v>
      </c>
      <c r="I21" s="105"/>
      <c r="J21" s="18" t="s">
        <v>99</v>
      </c>
      <c r="K21" s="94">
        <f>ROUND(E21*F21*G21*H21,2)</f>
        <v>10.58</v>
      </c>
      <c r="L21" s="226"/>
    </row>
    <row r="22" spans="2:12" ht="21.75" customHeight="1" thickBot="1">
      <c r="B22" s="14">
        <v>10</v>
      </c>
      <c r="C22" s="221" t="s">
        <v>444</v>
      </c>
      <c r="D22" s="161" t="s">
        <v>434</v>
      </c>
      <c r="E22" s="37"/>
      <c r="F22" s="5"/>
      <c r="G22" s="327"/>
      <c r="H22" s="327"/>
      <c r="I22" s="327"/>
      <c r="J22" s="19" t="s">
        <v>99</v>
      </c>
      <c r="K22" s="121">
        <f>'متره ص(28)'!K14</f>
        <v>45.85</v>
      </c>
      <c r="L22" s="226"/>
    </row>
    <row r="23" spans="2:12" ht="21.75" customHeight="1" thickBot="1">
      <c r="B23" s="14"/>
      <c r="C23" s="279"/>
      <c r="D23" s="389" t="s">
        <v>45</v>
      </c>
      <c r="E23" s="76"/>
      <c r="F23" s="46" t="s">
        <v>27</v>
      </c>
      <c r="G23" s="602" t="s">
        <v>434</v>
      </c>
      <c r="H23" s="602"/>
      <c r="I23" s="603" t="s">
        <v>97</v>
      </c>
      <c r="J23" s="603"/>
      <c r="K23" s="411">
        <f>SUM(K13:K22)</f>
        <v>260.06</v>
      </c>
      <c r="L23" s="176"/>
    </row>
    <row r="24" spans="2:12" ht="39" customHeight="1" thickBot="1">
      <c r="B24" s="760" t="s">
        <v>14</v>
      </c>
      <c r="C24" s="760"/>
      <c r="D24" s="630"/>
      <c r="E24" s="757" t="s">
        <v>15</v>
      </c>
      <c r="F24" s="758"/>
      <c r="G24" s="758"/>
      <c r="H24" s="758"/>
      <c r="I24" s="759"/>
      <c r="J24" s="632" t="s">
        <v>16</v>
      </c>
      <c r="K24" s="758"/>
      <c r="L24" s="760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282"/>
      <c r="L25" s="1"/>
    </row>
    <row r="26" s="128" customFormat="1" ht="18" customHeight="1"/>
    <row r="27" s="128" customFormat="1" ht="18" customHeight="1"/>
    <row r="28" s="128" customFormat="1" ht="18" customHeight="1"/>
    <row r="29" s="128" customFormat="1" ht="7.5" customHeight="1"/>
    <row r="30" s="128" customFormat="1" ht="31.5" customHeight="1"/>
    <row r="31" s="128" customFormat="1" ht="18.75" customHeight="1"/>
    <row r="32" s="128" customFormat="1" ht="18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39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39" customHeight="1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</sheetData>
  <mergeCells count="23">
    <mergeCell ref="G23:H23"/>
    <mergeCell ref="I23:J23"/>
    <mergeCell ref="B6:L6"/>
    <mergeCell ref="C7:C8"/>
    <mergeCell ref="L7:L8"/>
    <mergeCell ref="C12:F12"/>
    <mergeCell ref="H12:I12"/>
    <mergeCell ref="E24:I24"/>
    <mergeCell ref="B24:D24"/>
    <mergeCell ref="J24:L24"/>
    <mergeCell ref="B7:B8"/>
    <mergeCell ref="I7:I8"/>
    <mergeCell ref="G7:G8"/>
    <mergeCell ref="J7:J8"/>
    <mergeCell ref="H7:H8"/>
    <mergeCell ref="G11:H11"/>
    <mergeCell ref="I11:J11"/>
    <mergeCell ref="E2:I2"/>
    <mergeCell ref="E3:I3"/>
    <mergeCell ref="E4:I4"/>
    <mergeCell ref="B5:M5"/>
    <mergeCell ref="C2:D3"/>
    <mergeCell ref="C4:D4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4"/>
  </sheetPr>
  <dimension ref="B2:M23"/>
  <sheetViews>
    <sheetView rightToLeft="1" zoomScale="75" zoomScaleNormal="75" workbookViewId="0" topLeftCell="A10">
      <selection activeCell="C20" sqref="C20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470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4.75" customHeight="1" thickBot="1">
      <c r="B9" s="25"/>
      <c r="C9" s="239"/>
      <c r="D9" s="208"/>
      <c r="E9" s="209"/>
      <c r="F9" s="209"/>
      <c r="G9" s="37"/>
      <c r="H9" s="37"/>
      <c r="I9" s="92"/>
      <c r="J9" s="19"/>
      <c r="K9" s="72"/>
      <c r="L9" s="241"/>
    </row>
    <row r="10" spans="2:12" ht="34.5" customHeight="1" thickBot="1">
      <c r="B10" s="14"/>
      <c r="C10" s="713" t="s">
        <v>448</v>
      </c>
      <c r="D10" s="788"/>
      <c r="E10" s="789"/>
      <c r="F10" s="306"/>
      <c r="G10" s="306"/>
      <c r="H10" s="306"/>
      <c r="I10" s="306"/>
      <c r="J10" s="261"/>
      <c r="K10" s="261"/>
      <c r="L10" s="224"/>
    </row>
    <row r="11" spans="2:12" ht="49.5" customHeight="1" thickBot="1">
      <c r="B11" s="82"/>
      <c r="C11" s="796" t="s">
        <v>449</v>
      </c>
      <c r="D11" s="797"/>
      <c r="E11" s="797"/>
      <c r="F11" s="797"/>
      <c r="G11" s="163" t="s">
        <v>27</v>
      </c>
      <c r="H11" s="778" t="s">
        <v>450</v>
      </c>
      <c r="I11" s="779"/>
      <c r="J11" s="339"/>
      <c r="K11" s="261"/>
      <c r="L11" s="224"/>
    </row>
    <row r="12" spans="2:12" ht="21.75" customHeight="1">
      <c r="B12" s="162">
        <v>1</v>
      </c>
      <c r="C12" s="276" t="s">
        <v>451</v>
      </c>
      <c r="D12" s="159" t="s">
        <v>450</v>
      </c>
      <c r="E12" s="275">
        <v>3</v>
      </c>
      <c r="F12" s="275">
        <v>1</v>
      </c>
      <c r="G12" s="23"/>
      <c r="H12" s="23">
        <v>1.2</v>
      </c>
      <c r="I12" s="23">
        <v>2.1</v>
      </c>
      <c r="J12" s="272" t="s">
        <v>97</v>
      </c>
      <c r="K12" s="187">
        <f>ROUND(E12*F12*I12*H12,2)</f>
        <v>7.56</v>
      </c>
      <c r="L12" s="224"/>
    </row>
    <row r="13" spans="2:12" ht="21.75" customHeight="1">
      <c r="B13" s="14">
        <v>2</v>
      </c>
      <c r="C13" s="284" t="s">
        <v>452</v>
      </c>
      <c r="D13" s="159" t="s">
        <v>450</v>
      </c>
      <c r="E13" s="275">
        <v>1</v>
      </c>
      <c r="F13" s="275">
        <v>1</v>
      </c>
      <c r="G13" s="18"/>
      <c r="H13" s="18">
        <v>1</v>
      </c>
      <c r="I13" s="18">
        <v>2.1</v>
      </c>
      <c r="J13" s="272" t="s">
        <v>97</v>
      </c>
      <c r="K13" s="187">
        <f>ROUND(E13*F13*I13*H13,2)</f>
        <v>2.1</v>
      </c>
      <c r="L13" s="224"/>
    </row>
    <row r="14" spans="2:12" ht="21.75" customHeight="1">
      <c r="B14" s="14">
        <v>3</v>
      </c>
      <c r="C14" s="284" t="s">
        <v>453</v>
      </c>
      <c r="D14" s="159" t="s">
        <v>450</v>
      </c>
      <c r="E14" s="275">
        <v>2</v>
      </c>
      <c r="F14" s="275">
        <v>2</v>
      </c>
      <c r="G14" s="18"/>
      <c r="H14" s="18">
        <v>1</v>
      </c>
      <c r="I14" s="18">
        <v>2.1</v>
      </c>
      <c r="J14" s="272" t="s">
        <v>97</v>
      </c>
      <c r="K14" s="187">
        <f>ROUND(E14*F14*I14*H14,2)</f>
        <v>8.4</v>
      </c>
      <c r="L14" s="224"/>
    </row>
    <row r="15" spans="2:12" ht="21.75" customHeight="1" thickBot="1">
      <c r="B15" s="14">
        <v>4</v>
      </c>
      <c r="C15" s="284" t="s">
        <v>454</v>
      </c>
      <c r="D15" s="159" t="s">
        <v>450</v>
      </c>
      <c r="E15" s="281">
        <v>3</v>
      </c>
      <c r="F15" s="281">
        <v>2</v>
      </c>
      <c r="G15" s="19"/>
      <c r="H15" s="19">
        <v>0.9</v>
      </c>
      <c r="I15" s="19">
        <v>2.1</v>
      </c>
      <c r="J15" s="445" t="s">
        <v>97</v>
      </c>
      <c r="K15" s="36">
        <f>ROUND(E15*F15*I15*H15,2)</f>
        <v>11.34</v>
      </c>
      <c r="L15" s="226"/>
    </row>
    <row r="16" spans="2:12" ht="21.75" customHeight="1" thickBot="1">
      <c r="B16" s="14"/>
      <c r="C16" s="280"/>
      <c r="D16" s="406" t="s">
        <v>45</v>
      </c>
      <c r="E16" s="202"/>
      <c r="F16" s="209" t="s">
        <v>27</v>
      </c>
      <c r="G16" s="660" t="s">
        <v>450</v>
      </c>
      <c r="H16" s="660"/>
      <c r="I16" s="661" t="s">
        <v>97</v>
      </c>
      <c r="J16" s="603"/>
      <c r="K16" s="411">
        <f>SUM(K12:K15)</f>
        <v>29.400000000000002</v>
      </c>
      <c r="L16" s="226"/>
    </row>
    <row r="17" spans="2:12" ht="39.75" customHeight="1" thickBot="1">
      <c r="B17" s="82"/>
      <c r="C17" s="794" t="s">
        <v>456</v>
      </c>
      <c r="D17" s="795"/>
      <c r="E17" s="795"/>
      <c r="F17" s="795"/>
      <c r="G17" s="163" t="s">
        <v>27</v>
      </c>
      <c r="H17" s="778" t="s">
        <v>457</v>
      </c>
      <c r="I17" s="779"/>
      <c r="J17" s="147"/>
      <c r="K17" s="52"/>
      <c r="L17" s="226"/>
    </row>
    <row r="18" spans="2:12" ht="21.75" customHeight="1" thickBot="1">
      <c r="B18" s="14">
        <v>1</v>
      </c>
      <c r="C18" s="231" t="s">
        <v>458</v>
      </c>
      <c r="D18" s="159" t="s">
        <v>457</v>
      </c>
      <c r="E18" s="37"/>
      <c r="F18" s="37"/>
      <c r="G18" s="215"/>
      <c r="H18" s="215"/>
      <c r="I18" s="470"/>
      <c r="J18" s="445" t="s">
        <v>97</v>
      </c>
      <c r="K18" s="121">
        <f>K16</f>
        <v>29.400000000000002</v>
      </c>
      <c r="L18" s="226"/>
    </row>
    <row r="19" spans="2:12" ht="21.75" customHeight="1" thickBot="1">
      <c r="B19" s="14"/>
      <c r="C19" s="221"/>
      <c r="D19" s="389" t="s">
        <v>45</v>
      </c>
      <c r="E19" s="76"/>
      <c r="F19" s="46" t="s">
        <v>27</v>
      </c>
      <c r="G19" s="602" t="s">
        <v>457</v>
      </c>
      <c r="H19" s="602"/>
      <c r="I19" s="603" t="s">
        <v>97</v>
      </c>
      <c r="J19" s="603"/>
      <c r="K19" s="411">
        <f>SUM(K18)</f>
        <v>29.400000000000002</v>
      </c>
      <c r="L19" s="226"/>
    </row>
    <row r="20" spans="2:12" ht="21.75" customHeight="1">
      <c r="B20" s="14"/>
      <c r="C20" s="221"/>
      <c r="D20" s="173"/>
      <c r="E20" s="24"/>
      <c r="F20" s="24"/>
      <c r="G20" s="210"/>
      <c r="H20" s="210"/>
      <c r="I20" s="210"/>
      <c r="J20" s="23"/>
      <c r="K20" s="52"/>
      <c r="L20" s="226"/>
    </row>
    <row r="21" spans="2:12" ht="21.75" customHeight="1" thickBot="1">
      <c r="B21" s="14"/>
      <c r="C21" s="227"/>
      <c r="D21" s="283"/>
      <c r="E21" s="160"/>
      <c r="F21" s="22"/>
      <c r="G21" s="200"/>
      <c r="H21" s="197"/>
      <c r="I21" s="198"/>
      <c r="J21" s="199"/>
      <c r="K21" s="61"/>
      <c r="L21" s="176"/>
    </row>
    <row r="22" spans="2:12" ht="39" customHeight="1" thickBot="1">
      <c r="B22" s="760" t="s">
        <v>14</v>
      </c>
      <c r="C22" s="760"/>
      <c r="D22" s="764"/>
      <c r="E22" s="763" t="s">
        <v>15</v>
      </c>
      <c r="F22" s="760"/>
      <c r="G22" s="760"/>
      <c r="H22" s="760"/>
      <c r="I22" s="764"/>
      <c r="J22" s="608" t="s">
        <v>16</v>
      </c>
      <c r="K22" s="760"/>
      <c r="L22" s="760"/>
    </row>
    <row r="23" spans="2:12" ht="31.5" customHeight="1">
      <c r="B23" s="1"/>
      <c r="C23" s="1"/>
      <c r="D23" s="1"/>
      <c r="E23" s="1"/>
      <c r="F23" s="1"/>
      <c r="G23" s="1"/>
      <c r="H23" s="1"/>
      <c r="I23" s="1"/>
      <c r="J23" s="1"/>
      <c r="K23" s="282"/>
      <c r="L23" s="1"/>
    </row>
    <row r="24" s="128" customFormat="1" ht="18" customHeight="1"/>
    <row r="25" s="128" customFormat="1" ht="18" customHeight="1"/>
    <row r="26" s="128" customFormat="1" ht="18" customHeight="1"/>
    <row r="27" s="128" customFormat="1" ht="7.5" customHeight="1"/>
    <row r="28" s="128" customFormat="1" ht="31.5" customHeight="1"/>
    <row r="29" s="128" customFormat="1" ht="18.75" customHeight="1"/>
    <row r="30" s="128" customFormat="1" ht="18.75" customHeight="1"/>
    <row r="31" s="128" customFormat="1" ht="24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39.75" customHeight="1"/>
    <row r="40" s="128" customFormat="1" ht="24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39" customHeight="1"/>
    <row r="46" s="128" customFormat="1" ht="12.75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</sheetData>
  <mergeCells count="26">
    <mergeCell ref="H11:I11"/>
    <mergeCell ref="G16:H16"/>
    <mergeCell ref="I16:J16"/>
    <mergeCell ref="C17:F17"/>
    <mergeCell ref="H17:I17"/>
    <mergeCell ref="C11:F11"/>
    <mergeCell ref="E2:I2"/>
    <mergeCell ref="E3:I3"/>
    <mergeCell ref="E4:I4"/>
    <mergeCell ref="B5:M5"/>
    <mergeCell ref="C2:D3"/>
    <mergeCell ref="C4:D4"/>
    <mergeCell ref="E22:I22"/>
    <mergeCell ref="B22:D22"/>
    <mergeCell ref="J22:L22"/>
    <mergeCell ref="B7:B8"/>
    <mergeCell ref="I7:I8"/>
    <mergeCell ref="G7:G8"/>
    <mergeCell ref="J7:J8"/>
    <mergeCell ref="H7:H8"/>
    <mergeCell ref="G19:H19"/>
    <mergeCell ref="I19:J19"/>
    <mergeCell ref="B6:L6"/>
    <mergeCell ref="C7:C8"/>
    <mergeCell ref="L7:L8"/>
    <mergeCell ref="C10:E10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20"/>
  </sheetPr>
  <dimension ref="B2:M24"/>
  <sheetViews>
    <sheetView rightToLeft="1" zoomScale="75" zoomScaleNormal="75" workbookViewId="0" topLeftCell="A4">
      <selection activeCell="G24" sqref="G2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470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39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1"/>
      <c r="I8" s="696"/>
      <c r="J8" s="640"/>
      <c r="K8" s="33" t="s">
        <v>8</v>
      </c>
      <c r="L8" s="644"/>
    </row>
    <row r="9" spans="2:12" ht="19.5" customHeight="1" thickBot="1">
      <c r="B9" s="25"/>
      <c r="C9" s="285"/>
      <c r="D9" s="285"/>
      <c r="E9" s="285"/>
      <c r="F9" s="285"/>
      <c r="G9" s="239"/>
      <c r="H9" s="239"/>
      <c r="I9" s="239"/>
      <c r="J9" s="257"/>
      <c r="K9" s="257"/>
      <c r="L9" s="241"/>
    </row>
    <row r="10" spans="2:12" ht="34.5" customHeight="1" thickBot="1">
      <c r="B10" s="82"/>
      <c r="C10" s="798" t="s">
        <v>587</v>
      </c>
      <c r="D10" s="799"/>
      <c r="E10" s="799"/>
      <c r="F10" s="799"/>
      <c r="G10" s="163" t="s">
        <v>27</v>
      </c>
      <c r="H10" s="778" t="s">
        <v>459</v>
      </c>
      <c r="I10" s="779"/>
      <c r="J10" s="56"/>
      <c r="K10" s="94"/>
      <c r="L10" s="226"/>
    </row>
    <row r="11" spans="2:12" ht="21.75" customHeight="1" thickBot="1">
      <c r="B11" s="14">
        <v>1</v>
      </c>
      <c r="C11" s="231" t="s">
        <v>458</v>
      </c>
      <c r="D11" s="159" t="s">
        <v>459</v>
      </c>
      <c r="E11" s="37"/>
      <c r="F11" s="37"/>
      <c r="G11" s="215"/>
      <c r="H11" s="215"/>
      <c r="I11" s="470"/>
      <c r="J11" s="445" t="s">
        <v>97</v>
      </c>
      <c r="K11" s="121">
        <f>'متره ص(38)'!K16</f>
        <v>29.400000000000002</v>
      </c>
      <c r="L11" s="226"/>
    </row>
    <row r="12" spans="2:12" ht="21.75" customHeight="1" thickBot="1">
      <c r="B12" s="162"/>
      <c r="C12" s="237"/>
      <c r="D12" s="406" t="s">
        <v>45</v>
      </c>
      <c r="E12" s="202"/>
      <c r="F12" s="209" t="s">
        <v>27</v>
      </c>
      <c r="G12" s="660" t="s">
        <v>459</v>
      </c>
      <c r="H12" s="660"/>
      <c r="I12" s="661" t="s">
        <v>97</v>
      </c>
      <c r="J12" s="603"/>
      <c r="K12" s="411">
        <f>SUM(K11)</f>
        <v>29.400000000000002</v>
      </c>
      <c r="L12" s="226"/>
    </row>
    <row r="13" spans="2:12" ht="30" customHeight="1" thickBot="1">
      <c r="B13" s="82"/>
      <c r="C13" s="798" t="s">
        <v>461</v>
      </c>
      <c r="D13" s="799"/>
      <c r="E13" s="799"/>
      <c r="F13" s="799"/>
      <c r="G13" s="163" t="s">
        <v>27</v>
      </c>
      <c r="H13" s="778" t="s">
        <v>462</v>
      </c>
      <c r="I13" s="779"/>
      <c r="J13" s="147"/>
      <c r="K13" s="52"/>
      <c r="L13" s="226"/>
    </row>
    <row r="14" spans="2:12" ht="21.75" customHeight="1" thickBot="1">
      <c r="B14" s="14">
        <v>1</v>
      </c>
      <c r="C14" s="231" t="s">
        <v>460</v>
      </c>
      <c r="D14" s="159" t="s">
        <v>462</v>
      </c>
      <c r="E14" s="37"/>
      <c r="F14" s="37"/>
      <c r="G14" s="215"/>
      <c r="H14" s="215"/>
      <c r="I14" s="470"/>
      <c r="J14" s="445" t="s">
        <v>463</v>
      </c>
      <c r="K14" s="121">
        <v>14</v>
      </c>
      <c r="L14" s="224"/>
    </row>
    <row r="15" spans="2:12" ht="21.75" customHeight="1" thickBot="1">
      <c r="B15" s="14"/>
      <c r="C15" s="237"/>
      <c r="D15" s="406" t="s">
        <v>45</v>
      </c>
      <c r="E15" s="202"/>
      <c r="F15" s="209" t="s">
        <v>27</v>
      </c>
      <c r="G15" s="660" t="s">
        <v>462</v>
      </c>
      <c r="H15" s="660"/>
      <c r="I15" s="661" t="s">
        <v>97</v>
      </c>
      <c r="J15" s="603"/>
      <c r="K15" s="411">
        <f>SUM(K14)</f>
        <v>14</v>
      </c>
      <c r="L15" s="226"/>
    </row>
    <row r="16" spans="2:12" ht="34.5" customHeight="1" thickBot="1">
      <c r="B16" s="82"/>
      <c r="C16" s="796" t="s">
        <v>465</v>
      </c>
      <c r="D16" s="797"/>
      <c r="E16" s="797"/>
      <c r="F16" s="797"/>
      <c r="G16" s="163" t="s">
        <v>27</v>
      </c>
      <c r="H16" s="778" t="s">
        <v>464</v>
      </c>
      <c r="I16" s="779"/>
      <c r="J16" s="147"/>
      <c r="K16" s="52"/>
      <c r="L16" s="226"/>
    </row>
    <row r="17" spans="2:12" ht="21.75" customHeight="1">
      <c r="B17" s="14">
        <v>1</v>
      </c>
      <c r="C17" s="231" t="s">
        <v>466</v>
      </c>
      <c r="D17" s="173" t="s">
        <v>464</v>
      </c>
      <c r="E17" s="275">
        <v>2</v>
      </c>
      <c r="F17" s="275">
        <v>2</v>
      </c>
      <c r="G17" s="23"/>
      <c r="H17" s="23">
        <v>1.1</v>
      </c>
      <c r="I17" s="23">
        <v>2.9</v>
      </c>
      <c r="J17" s="272" t="s">
        <v>97</v>
      </c>
      <c r="K17" s="187">
        <f>ROUND(E17*F17*I17*H17,2)</f>
        <v>12.76</v>
      </c>
      <c r="L17" s="226"/>
    </row>
    <row r="18" spans="2:12" ht="21.75" customHeight="1" thickBot="1">
      <c r="B18" s="14">
        <v>2</v>
      </c>
      <c r="C18" s="231" t="s">
        <v>466</v>
      </c>
      <c r="D18" s="161" t="s">
        <v>464</v>
      </c>
      <c r="E18" s="281">
        <v>2</v>
      </c>
      <c r="F18" s="281">
        <v>2</v>
      </c>
      <c r="G18" s="19"/>
      <c r="H18" s="19">
        <v>1.5</v>
      </c>
      <c r="I18" s="19">
        <v>2.9</v>
      </c>
      <c r="J18" s="445" t="s">
        <v>97</v>
      </c>
      <c r="K18" s="36">
        <f>ROUND(E18*F18*I18*H18,2)</f>
        <v>17.4</v>
      </c>
      <c r="L18" s="226"/>
    </row>
    <row r="19" spans="2:12" ht="21.75" customHeight="1" thickBot="1">
      <c r="B19" s="14"/>
      <c r="C19" s="237"/>
      <c r="D19" s="406" t="s">
        <v>45</v>
      </c>
      <c r="E19" s="202"/>
      <c r="F19" s="209" t="s">
        <v>27</v>
      </c>
      <c r="G19" s="660" t="s">
        <v>464</v>
      </c>
      <c r="H19" s="660"/>
      <c r="I19" s="661" t="s">
        <v>97</v>
      </c>
      <c r="J19" s="603"/>
      <c r="K19" s="411">
        <f>SUM(K17:K18)</f>
        <v>30.159999999999997</v>
      </c>
      <c r="L19" s="226"/>
    </row>
    <row r="20" spans="2:12" ht="34.5" customHeight="1" thickBot="1">
      <c r="B20" s="82"/>
      <c r="C20" s="800" t="s">
        <v>467</v>
      </c>
      <c r="D20" s="801"/>
      <c r="E20" s="801"/>
      <c r="F20" s="801"/>
      <c r="G20" s="163" t="s">
        <v>27</v>
      </c>
      <c r="H20" s="778" t="s">
        <v>468</v>
      </c>
      <c r="I20" s="779"/>
      <c r="J20" s="147"/>
      <c r="K20" s="52"/>
      <c r="L20" s="226"/>
    </row>
    <row r="21" spans="2:12" ht="21.75" customHeight="1" thickBot="1">
      <c r="B21" s="14">
        <v>1</v>
      </c>
      <c r="C21" s="221" t="s">
        <v>469</v>
      </c>
      <c r="D21" s="159" t="s">
        <v>468</v>
      </c>
      <c r="E21" s="37"/>
      <c r="F21" s="37"/>
      <c r="G21" s="215"/>
      <c r="H21" s="215"/>
      <c r="I21" s="215"/>
      <c r="J21" s="19"/>
      <c r="K21" s="121">
        <f>K19</f>
        <v>30.159999999999997</v>
      </c>
      <c r="L21" s="226"/>
    </row>
    <row r="22" spans="2:12" ht="21.75" customHeight="1" thickBot="1">
      <c r="B22" s="14"/>
      <c r="C22" s="221"/>
      <c r="D22" s="389" t="s">
        <v>45</v>
      </c>
      <c r="E22" s="76"/>
      <c r="F22" s="46" t="s">
        <v>27</v>
      </c>
      <c r="G22" s="602" t="s">
        <v>468</v>
      </c>
      <c r="H22" s="602"/>
      <c r="I22" s="603" t="s">
        <v>97</v>
      </c>
      <c r="J22" s="603"/>
      <c r="K22" s="411">
        <f>SUM(K20:K21)</f>
        <v>30.159999999999997</v>
      </c>
      <c r="L22" s="226"/>
    </row>
    <row r="23" spans="2:12" ht="39" customHeight="1" thickBot="1">
      <c r="B23" s="760" t="s">
        <v>14</v>
      </c>
      <c r="C23" s="760"/>
      <c r="D23" s="759"/>
      <c r="E23" s="632" t="s">
        <v>15</v>
      </c>
      <c r="F23" s="758"/>
      <c r="G23" s="758"/>
      <c r="H23" s="758"/>
      <c r="I23" s="630"/>
      <c r="J23" s="757" t="s">
        <v>16</v>
      </c>
      <c r="K23" s="758"/>
      <c r="L23" s="760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282"/>
      <c r="L24" s="1"/>
    </row>
    <row r="25" s="128" customFormat="1" ht="18" customHeight="1"/>
    <row r="26" s="128" customFormat="1" ht="18" customHeight="1"/>
    <row r="27" s="128" customFormat="1" ht="18" customHeight="1"/>
    <row r="28" s="128" customFormat="1" ht="7.5" customHeight="1"/>
    <row r="29" s="128" customFormat="1" ht="31.5" customHeight="1"/>
    <row r="30" s="128" customFormat="1" ht="18.75" customHeight="1"/>
    <row r="31" s="128" customFormat="1" ht="18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39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39" customHeight="1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</sheetData>
  <mergeCells count="33">
    <mergeCell ref="C20:F20"/>
    <mergeCell ref="H20:I20"/>
    <mergeCell ref="G22:H22"/>
    <mergeCell ref="I22:J22"/>
    <mergeCell ref="G15:H15"/>
    <mergeCell ref="I15:J15"/>
    <mergeCell ref="C16:F16"/>
    <mergeCell ref="H16:I16"/>
    <mergeCell ref="G12:H12"/>
    <mergeCell ref="I12:J12"/>
    <mergeCell ref="C13:F13"/>
    <mergeCell ref="H13:I13"/>
    <mergeCell ref="E2:I2"/>
    <mergeCell ref="E3:I3"/>
    <mergeCell ref="E4:I4"/>
    <mergeCell ref="B5:M5"/>
    <mergeCell ref="C2:D3"/>
    <mergeCell ref="C4:D4"/>
    <mergeCell ref="E23:I23"/>
    <mergeCell ref="B23:D23"/>
    <mergeCell ref="J23:L23"/>
    <mergeCell ref="B7:B8"/>
    <mergeCell ref="I7:I8"/>
    <mergeCell ref="G7:G8"/>
    <mergeCell ref="J7:J8"/>
    <mergeCell ref="H7:H8"/>
    <mergeCell ref="G19:H19"/>
    <mergeCell ref="I19:J19"/>
    <mergeCell ref="B6:L6"/>
    <mergeCell ref="C7:C8"/>
    <mergeCell ref="L7:L8"/>
    <mergeCell ref="C10:F10"/>
    <mergeCell ref="H10:I10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B2:M45"/>
  <sheetViews>
    <sheetView rightToLeft="1" zoomScale="75" zoomScaleNormal="75" workbookViewId="0" topLeftCell="A4">
      <selection activeCell="C14" sqref="C1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664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.75" customHeight="1" thickBot="1">
      <c r="B9" s="25"/>
      <c r="C9" s="37"/>
      <c r="D9" s="38"/>
      <c r="E9" s="37"/>
      <c r="F9" s="37"/>
      <c r="G9" s="37"/>
      <c r="H9" s="37"/>
      <c r="I9" s="92"/>
      <c r="J9" s="23"/>
      <c r="K9" s="23"/>
      <c r="L9" s="32"/>
    </row>
    <row r="10" spans="2:12" ht="30" customHeight="1" thickBot="1">
      <c r="B10" s="390"/>
      <c r="C10" s="649" t="s">
        <v>67</v>
      </c>
      <c r="D10" s="650"/>
      <c r="E10" s="5"/>
      <c r="F10" s="5"/>
      <c r="G10" s="5"/>
      <c r="H10" s="5"/>
      <c r="I10" s="18"/>
      <c r="J10" s="23"/>
      <c r="K10" s="23"/>
      <c r="L10" s="150"/>
    </row>
    <row r="11" spans="2:12" ht="30" customHeight="1" thickBot="1">
      <c r="B11" s="82"/>
      <c r="C11" s="665" t="s">
        <v>70</v>
      </c>
      <c r="D11" s="666"/>
      <c r="E11" s="666"/>
      <c r="F11" s="46" t="s">
        <v>27</v>
      </c>
      <c r="G11" s="667">
        <v>40101</v>
      </c>
      <c r="H11" s="668"/>
      <c r="I11" s="147"/>
      <c r="J11" s="18"/>
      <c r="K11" s="18"/>
      <c r="L11" s="15"/>
    </row>
    <row r="12" spans="2:12" ht="25.5" customHeight="1">
      <c r="B12" s="14">
        <v>1</v>
      </c>
      <c r="C12" s="107" t="s">
        <v>71</v>
      </c>
      <c r="D12" s="106">
        <v>40101</v>
      </c>
      <c r="E12" s="31">
        <v>1</v>
      </c>
      <c r="F12" s="24">
        <v>1</v>
      </c>
      <c r="G12" s="24">
        <v>11.8</v>
      </c>
      <c r="H12" s="24">
        <v>4.5</v>
      </c>
      <c r="I12" s="18">
        <v>0.25</v>
      </c>
      <c r="J12" s="87" t="s">
        <v>58</v>
      </c>
      <c r="K12" s="94">
        <f>E12*F12*G12*H12*I12</f>
        <v>13.275</v>
      </c>
      <c r="L12" s="15"/>
    </row>
    <row r="13" spans="2:12" ht="25.5" customHeight="1">
      <c r="B13" s="14">
        <v>2</v>
      </c>
      <c r="C13" s="108" t="s">
        <v>72</v>
      </c>
      <c r="D13" s="104">
        <v>40101</v>
      </c>
      <c r="E13" s="50">
        <v>1</v>
      </c>
      <c r="F13" s="3">
        <v>1</v>
      </c>
      <c r="G13" s="3">
        <v>4.5</v>
      </c>
      <c r="H13" s="3">
        <v>2.8</v>
      </c>
      <c r="I13" s="18">
        <v>0.25</v>
      </c>
      <c r="J13" s="87" t="s">
        <v>58</v>
      </c>
      <c r="K13" s="94">
        <f aca="true" t="shared" si="0" ref="K13:K19">E13*F13*G13*H13*I13</f>
        <v>3.15</v>
      </c>
      <c r="L13" s="15"/>
    </row>
    <row r="14" spans="2:12" ht="25.5" customHeight="1">
      <c r="B14" s="14">
        <v>3</v>
      </c>
      <c r="C14" s="108" t="s">
        <v>73</v>
      </c>
      <c r="D14" s="104">
        <v>40101</v>
      </c>
      <c r="E14" s="50">
        <v>1</v>
      </c>
      <c r="F14" s="3">
        <v>1</v>
      </c>
      <c r="G14" s="3">
        <v>3.1</v>
      </c>
      <c r="H14" s="3">
        <v>1.1</v>
      </c>
      <c r="I14" s="18">
        <v>0.25</v>
      </c>
      <c r="J14" s="87" t="s">
        <v>58</v>
      </c>
      <c r="K14" s="94">
        <f t="shared" si="0"/>
        <v>0.8525000000000001</v>
      </c>
      <c r="L14" s="15"/>
    </row>
    <row r="15" spans="2:12" ht="25.5" customHeight="1">
      <c r="B15" s="14">
        <v>4</v>
      </c>
      <c r="C15" s="108" t="s">
        <v>74</v>
      </c>
      <c r="D15" s="104">
        <v>40101</v>
      </c>
      <c r="E15" s="50">
        <v>1</v>
      </c>
      <c r="F15" s="3">
        <v>1</v>
      </c>
      <c r="G15" s="3">
        <v>3.1</v>
      </c>
      <c r="H15" s="3">
        <v>0.95</v>
      </c>
      <c r="I15" s="18">
        <v>0.25</v>
      </c>
      <c r="J15" s="87" t="s">
        <v>58</v>
      </c>
      <c r="K15" s="94">
        <f t="shared" si="0"/>
        <v>0.73625</v>
      </c>
      <c r="L15" s="15"/>
    </row>
    <row r="16" spans="2:12" ht="25.5" customHeight="1">
      <c r="B16" s="14">
        <v>5</v>
      </c>
      <c r="C16" s="108" t="s">
        <v>75</v>
      </c>
      <c r="D16" s="104">
        <v>40101</v>
      </c>
      <c r="E16" s="50">
        <v>1</v>
      </c>
      <c r="F16" s="3">
        <v>1</v>
      </c>
      <c r="G16" s="3">
        <v>3.2</v>
      </c>
      <c r="H16" s="3">
        <v>1.7</v>
      </c>
      <c r="I16" s="18">
        <v>0.25</v>
      </c>
      <c r="J16" s="87" t="s">
        <v>58</v>
      </c>
      <c r="K16" s="94">
        <f t="shared" si="0"/>
        <v>1.36</v>
      </c>
      <c r="L16" s="15"/>
    </row>
    <row r="17" spans="2:12" ht="25.5" customHeight="1">
      <c r="B17" s="14">
        <v>6</v>
      </c>
      <c r="C17" s="108" t="s">
        <v>76</v>
      </c>
      <c r="D17" s="104">
        <v>40101</v>
      </c>
      <c r="E17" s="50">
        <v>1</v>
      </c>
      <c r="F17" s="3">
        <v>1</v>
      </c>
      <c r="G17" s="3">
        <v>4.5</v>
      </c>
      <c r="H17" s="105">
        <v>2</v>
      </c>
      <c r="I17" s="18">
        <v>0.25</v>
      </c>
      <c r="J17" s="87" t="s">
        <v>58</v>
      </c>
      <c r="K17" s="94">
        <f t="shared" si="0"/>
        <v>2.25</v>
      </c>
      <c r="L17" s="15"/>
    </row>
    <row r="18" spans="2:12" ht="25.5" customHeight="1">
      <c r="B18" s="14">
        <v>7</v>
      </c>
      <c r="C18" s="108" t="s">
        <v>77</v>
      </c>
      <c r="D18" s="104">
        <v>40101</v>
      </c>
      <c r="E18" s="50">
        <v>1</v>
      </c>
      <c r="F18" s="3">
        <v>1</v>
      </c>
      <c r="G18" s="3">
        <v>3.25</v>
      </c>
      <c r="H18" s="3">
        <v>2.3</v>
      </c>
      <c r="I18" s="18">
        <v>0.25</v>
      </c>
      <c r="J18" s="87" t="s">
        <v>58</v>
      </c>
      <c r="K18" s="94">
        <f t="shared" si="0"/>
        <v>1.86875</v>
      </c>
      <c r="L18" s="15"/>
    </row>
    <row r="19" spans="2:12" ht="25.5" customHeight="1" thickBot="1">
      <c r="B19" s="14">
        <v>8</v>
      </c>
      <c r="C19" s="299" t="s">
        <v>78</v>
      </c>
      <c r="D19" s="404">
        <v>40101</v>
      </c>
      <c r="E19" s="51">
        <v>1</v>
      </c>
      <c r="F19" s="5">
        <v>1</v>
      </c>
      <c r="G19" s="5">
        <v>2.55</v>
      </c>
      <c r="H19" s="327">
        <v>1</v>
      </c>
      <c r="I19" s="19">
        <v>0.25</v>
      </c>
      <c r="J19" s="88" t="s">
        <v>58</v>
      </c>
      <c r="K19" s="121">
        <f t="shared" si="0"/>
        <v>0.6375</v>
      </c>
      <c r="L19" s="15"/>
    </row>
    <row r="20" spans="2:12" ht="30" customHeight="1" thickBot="1">
      <c r="B20" s="39"/>
      <c r="C20" s="207"/>
      <c r="D20" s="389" t="s">
        <v>45</v>
      </c>
      <c r="E20" s="76"/>
      <c r="F20" s="46" t="s">
        <v>27</v>
      </c>
      <c r="G20" s="602" t="s">
        <v>79</v>
      </c>
      <c r="H20" s="602"/>
      <c r="I20" s="603" t="s">
        <v>49</v>
      </c>
      <c r="J20" s="603"/>
      <c r="K20" s="396">
        <f>SUM(K12:K19)</f>
        <v>24.129999999999995</v>
      </c>
      <c r="L20" s="86"/>
    </row>
    <row r="21" spans="2:12" ht="24.75" customHeight="1" thickBot="1">
      <c r="B21" s="14"/>
      <c r="C21" s="24"/>
      <c r="D21" s="24"/>
      <c r="E21" s="24"/>
      <c r="F21" s="24"/>
      <c r="G21" s="24"/>
      <c r="H21" s="24"/>
      <c r="I21" s="23"/>
      <c r="J21" s="23"/>
      <c r="K21" s="23"/>
      <c r="L21" s="15"/>
    </row>
    <row r="22" spans="2:12" ht="39" customHeight="1" thickBot="1">
      <c r="B22" s="596" t="s">
        <v>14</v>
      </c>
      <c r="C22" s="611"/>
      <c r="D22" s="597"/>
      <c r="E22" s="611" t="s">
        <v>15</v>
      </c>
      <c r="F22" s="611"/>
      <c r="G22" s="611"/>
      <c r="H22" s="611"/>
      <c r="I22" s="597"/>
      <c r="J22" s="610" t="s">
        <v>16</v>
      </c>
      <c r="K22" s="611"/>
      <c r="L22" s="608"/>
    </row>
    <row r="23" spans="2:12" ht="31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31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31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31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31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31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31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31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31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31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31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31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31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31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31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31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31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31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31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22">
    <mergeCell ref="G11:H11"/>
    <mergeCell ref="G20:H20"/>
    <mergeCell ref="I20:J20"/>
    <mergeCell ref="B22:D22"/>
    <mergeCell ref="B5:M5"/>
    <mergeCell ref="C11:E11"/>
    <mergeCell ref="C10:D10"/>
    <mergeCell ref="B6:L6"/>
    <mergeCell ref="J22:L22"/>
    <mergeCell ref="G7:G8"/>
    <mergeCell ref="H7:H8"/>
    <mergeCell ref="J7:J8"/>
    <mergeCell ref="E22:I22"/>
    <mergeCell ref="C7:C8"/>
    <mergeCell ref="L7:L8"/>
    <mergeCell ref="B7:B8"/>
    <mergeCell ref="E2:I2"/>
    <mergeCell ref="E3:I3"/>
    <mergeCell ref="E4:I4"/>
    <mergeCell ref="I7:I8"/>
    <mergeCell ref="C2:D3"/>
    <mergeCell ref="C4:D4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</sheetPr>
  <dimension ref="B2:M26"/>
  <sheetViews>
    <sheetView rightToLeft="1" zoomScale="75" zoomScaleNormal="75" workbookViewId="0" topLeftCell="A14">
      <selection activeCell="D24" sqref="D24:K2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490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" customHeight="1" thickBot="1">
      <c r="B9" s="25"/>
      <c r="C9" s="151"/>
      <c r="D9" s="208"/>
      <c r="E9" s="42"/>
      <c r="F9" s="42"/>
      <c r="G9" s="37"/>
      <c r="H9" s="37"/>
      <c r="I9" s="92"/>
      <c r="J9" s="18"/>
      <c r="K9" s="72"/>
      <c r="L9" s="241"/>
    </row>
    <row r="10" spans="2:12" ht="34.5" customHeight="1" thickBot="1">
      <c r="B10" s="14"/>
      <c r="C10" s="713" t="s">
        <v>471</v>
      </c>
      <c r="D10" s="714"/>
      <c r="E10" s="281"/>
      <c r="F10" s="281"/>
      <c r="G10" s="19"/>
      <c r="H10" s="19"/>
      <c r="I10" s="19"/>
      <c r="J10" s="272"/>
      <c r="K10" s="187"/>
      <c r="L10" s="224"/>
    </row>
    <row r="11" spans="2:12" ht="31.5" customHeight="1" thickBot="1">
      <c r="B11" s="82"/>
      <c r="C11" s="802" t="s">
        <v>472</v>
      </c>
      <c r="D11" s="803"/>
      <c r="E11" s="803"/>
      <c r="F11" s="803"/>
      <c r="G11" s="163" t="s">
        <v>27</v>
      </c>
      <c r="H11" s="778" t="s">
        <v>473</v>
      </c>
      <c r="I11" s="779"/>
      <c r="J11" s="498"/>
      <c r="K11" s="187"/>
      <c r="L11" s="224"/>
    </row>
    <row r="12" spans="2:12" ht="21" customHeight="1">
      <c r="B12" s="14">
        <v>1</v>
      </c>
      <c r="C12" s="221" t="s">
        <v>474</v>
      </c>
      <c r="D12" s="173" t="s">
        <v>473</v>
      </c>
      <c r="E12" s="24">
        <v>1</v>
      </c>
      <c r="F12" s="24">
        <v>1</v>
      </c>
      <c r="G12" s="210">
        <v>9.74</v>
      </c>
      <c r="H12" s="210"/>
      <c r="I12" s="210">
        <v>2.5</v>
      </c>
      <c r="J12" s="18" t="s">
        <v>99</v>
      </c>
      <c r="K12" s="94">
        <f aca="true" t="shared" si="0" ref="K12:K23">ROUND(E12*F12*G12*I12,2)</f>
        <v>24.35</v>
      </c>
      <c r="L12" s="224"/>
    </row>
    <row r="13" spans="2:12" ht="21" customHeight="1">
      <c r="B13" s="14">
        <v>2</v>
      </c>
      <c r="C13" s="221" t="s">
        <v>476</v>
      </c>
      <c r="D13" s="173" t="s">
        <v>473</v>
      </c>
      <c r="E13" s="24">
        <v>1</v>
      </c>
      <c r="F13" s="3">
        <v>1</v>
      </c>
      <c r="G13" s="105">
        <v>7.34</v>
      </c>
      <c r="H13" s="105"/>
      <c r="I13" s="105">
        <v>2.5</v>
      </c>
      <c r="J13" s="18" t="s">
        <v>99</v>
      </c>
      <c r="K13" s="94">
        <f t="shared" si="0"/>
        <v>18.35</v>
      </c>
      <c r="L13" s="224"/>
    </row>
    <row r="14" spans="2:12" ht="21" customHeight="1">
      <c r="B14" s="14">
        <v>3</v>
      </c>
      <c r="C14" s="238" t="s">
        <v>477</v>
      </c>
      <c r="D14" s="173" t="s">
        <v>473</v>
      </c>
      <c r="E14" s="24">
        <v>1</v>
      </c>
      <c r="F14" s="3">
        <v>-2</v>
      </c>
      <c r="G14" s="105">
        <v>0.8</v>
      </c>
      <c r="H14" s="105"/>
      <c r="I14" s="105">
        <v>0.7</v>
      </c>
      <c r="J14" s="18" t="s">
        <v>99</v>
      </c>
      <c r="K14" s="94">
        <f t="shared" si="0"/>
        <v>-1.12</v>
      </c>
      <c r="L14" s="224"/>
    </row>
    <row r="15" spans="2:12" ht="21" customHeight="1">
      <c r="B15" s="14">
        <v>4</v>
      </c>
      <c r="C15" s="221" t="s">
        <v>475</v>
      </c>
      <c r="D15" s="173" t="s">
        <v>473</v>
      </c>
      <c r="E15" s="24">
        <v>3</v>
      </c>
      <c r="F15" s="3">
        <v>1</v>
      </c>
      <c r="G15" s="105">
        <v>9.74</v>
      </c>
      <c r="H15" s="105"/>
      <c r="I15" s="105">
        <v>2.9</v>
      </c>
      <c r="J15" s="18" t="s">
        <v>99</v>
      </c>
      <c r="K15" s="94">
        <f t="shared" si="0"/>
        <v>84.74</v>
      </c>
      <c r="L15" s="224"/>
    </row>
    <row r="16" spans="2:12" ht="21" customHeight="1">
      <c r="B16" s="14">
        <v>5</v>
      </c>
      <c r="C16" s="221" t="s">
        <v>478</v>
      </c>
      <c r="D16" s="173" t="s">
        <v>473</v>
      </c>
      <c r="E16" s="24">
        <v>1</v>
      </c>
      <c r="F16" s="3">
        <v>1</v>
      </c>
      <c r="G16" s="105">
        <v>7.34</v>
      </c>
      <c r="H16" s="105"/>
      <c r="I16" s="105">
        <v>2.9</v>
      </c>
      <c r="J16" s="18" t="s">
        <v>99</v>
      </c>
      <c r="K16" s="94">
        <f t="shared" si="0"/>
        <v>21.29</v>
      </c>
      <c r="L16" s="224"/>
    </row>
    <row r="17" spans="2:12" ht="21" customHeight="1">
      <c r="B17" s="14">
        <v>6</v>
      </c>
      <c r="C17" s="238" t="s">
        <v>477</v>
      </c>
      <c r="D17" s="173" t="s">
        <v>473</v>
      </c>
      <c r="E17" s="24">
        <v>2</v>
      </c>
      <c r="F17" s="3">
        <v>-2</v>
      </c>
      <c r="G17" s="105">
        <v>0.8</v>
      </c>
      <c r="H17" s="105"/>
      <c r="I17" s="105">
        <v>0.7</v>
      </c>
      <c r="J17" s="18" t="s">
        <v>99</v>
      </c>
      <c r="K17" s="94">
        <f t="shared" si="0"/>
        <v>-2.24</v>
      </c>
      <c r="L17" s="226"/>
    </row>
    <row r="18" spans="2:12" ht="21" customHeight="1">
      <c r="B18" s="14">
        <v>7</v>
      </c>
      <c r="C18" s="221" t="s">
        <v>479</v>
      </c>
      <c r="D18" s="173" t="s">
        <v>473</v>
      </c>
      <c r="E18" s="24">
        <v>1</v>
      </c>
      <c r="F18" s="3">
        <v>1</v>
      </c>
      <c r="G18" s="105">
        <v>4.1</v>
      </c>
      <c r="H18" s="105"/>
      <c r="I18" s="105">
        <v>9.9</v>
      </c>
      <c r="J18" s="18" t="s">
        <v>99</v>
      </c>
      <c r="K18" s="94">
        <f t="shared" si="0"/>
        <v>40.59</v>
      </c>
      <c r="L18" s="226"/>
    </row>
    <row r="19" spans="2:12" ht="21" customHeight="1">
      <c r="B19" s="14">
        <v>8</v>
      </c>
      <c r="C19" s="238" t="s">
        <v>480</v>
      </c>
      <c r="D19" s="173" t="s">
        <v>473</v>
      </c>
      <c r="E19" s="24">
        <v>3</v>
      </c>
      <c r="F19" s="3">
        <v>-3</v>
      </c>
      <c r="G19" s="105">
        <v>0.8</v>
      </c>
      <c r="H19" s="105"/>
      <c r="I19" s="105">
        <v>0.7</v>
      </c>
      <c r="J19" s="18" t="s">
        <v>99</v>
      </c>
      <c r="K19" s="94">
        <f t="shared" si="0"/>
        <v>-5.04</v>
      </c>
      <c r="L19" s="226"/>
    </row>
    <row r="20" spans="2:12" ht="21" customHeight="1">
      <c r="B20" s="14">
        <v>9</v>
      </c>
      <c r="C20" s="221" t="s">
        <v>481</v>
      </c>
      <c r="D20" s="173" t="s">
        <v>473</v>
      </c>
      <c r="E20" s="24">
        <v>1</v>
      </c>
      <c r="F20" s="3">
        <v>1</v>
      </c>
      <c r="G20" s="105">
        <v>8.25</v>
      </c>
      <c r="H20" s="105"/>
      <c r="I20" s="105">
        <v>2.5</v>
      </c>
      <c r="J20" s="18" t="s">
        <v>99</v>
      </c>
      <c r="K20" s="94">
        <f t="shared" si="0"/>
        <v>20.63</v>
      </c>
      <c r="L20" s="226"/>
    </row>
    <row r="21" spans="2:12" ht="21" customHeight="1">
      <c r="B21" s="14">
        <v>10</v>
      </c>
      <c r="C21" s="238" t="s">
        <v>482</v>
      </c>
      <c r="D21" s="173" t="s">
        <v>473</v>
      </c>
      <c r="E21" s="24">
        <v>1</v>
      </c>
      <c r="F21" s="3">
        <v>-1</v>
      </c>
      <c r="G21" s="105">
        <v>0.8</v>
      </c>
      <c r="H21" s="105"/>
      <c r="I21" s="105">
        <v>2.5</v>
      </c>
      <c r="J21" s="18" t="s">
        <v>99</v>
      </c>
      <c r="K21" s="94">
        <f t="shared" si="0"/>
        <v>-2</v>
      </c>
      <c r="L21" s="226"/>
    </row>
    <row r="22" spans="2:12" ht="21" customHeight="1">
      <c r="B22" s="14">
        <v>10</v>
      </c>
      <c r="C22" s="221" t="s">
        <v>483</v>
      </c>
      <c r="D22" s="173" t="s">
        <v>473</v>
      </c>
      <c r="E22" s="24">
        <v>1</v>
      </c>
      <c r="F22" s="3">
        <v>1</v>
      </c>
      <c r="G22" s="105">
        <v>11.8</v>
      </c>
      <c r="H22" s="105"/>
      <c r="I22" s="105">
        <v>2.9</v>
      </c>
      <c r="J22" s="18" t="s">
        <v>99</v>
      </c>
      <c r="K22" s="94">
        <f t="shared" si="0"/>
        <v>34.22</v>
      </c>
      <c r="L22" s="226"/>
    </row>
    <row r="23" spans="2:12" ht="21" customHeight="1" thickBot="1">
      <c r="B23" s="14">
        <v>11</v>
      </c>
      <c r="C23" s="238" t="s">
        <v>477</v>
      </c>
      <c r="D23" s="159" t="s">
        <v>473</v>
      </c>
      <c r="E23" s="37">
        <v>2</v>
      </c>
      <c r="F23" s="5">
        <v>-1</v>
      </c>
      <c r="G23" s="327">
        <v>0.8</v>
      </c>
      <c r="H23" s="327"/>
      <c r="I23" s="327">
        <v>0.7</v>
      </c>
      <c r="J23" s="19" t="s">
        <v>99</v>
      </c>
      <c r="K23" s="121">
        <f t="shared" si="0"/>
        <v>-1.12</v>
      </c>
      <c r="L23" s="196"/>
    </row>
    <row r="24" spans="2:12" ht="21" customHeight="1" thickBot="1">
      <c r="B24" s="14"/>
      <c r="C24" s="231"/>
      <c r="D24" s="389" t="s">
        <v>45</v>
      </c>
      <c r="E24" s="76"/>
      <c r="F24" s="46" t="s">
        <v>27</v>
      </c>
      <c r="G24" s="602" t="s">
        <v>473</v>
      </c>
      <c r="H24" s="602"/>
      <c r="I24" s="603" t="s">
        <v>97</v>
      </c>
      <c r="J24" s="603"/>
      <c r="K24" s="411">
        <f>SUM(K12:K23)</f>
        <v>232.64999999999998</v>
      </c>
      <c r="L24" s="176"/>
    </row>
    <row r="25" spans="2:12" ht="39" customHeight="1" thickBot="1">
      <c r="B25" s="760" t="s">
        <v>14</v>
      </c>
      <c r="C25" s="760"/>
      <c r="D25" s="759"/>
      <c r="E25" s="757" t="s">
        <v>15</v>
      </c>
      <c r="F25" s="758"/>
      <c r="G25" s="758"/>
      <c r="H25" s="758"/>
      <c r="I25" s="759"/>
      <c r="J25" s="632" t="s">
        <v>16</v>
      </c>
      <c r="K25" s="758"/>
      <c r="L25" s="760"/>
    </row>
    <row r="26" spans="2:12" ht="31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="128" customFormat="1" ht="18" customHeight="1"/>
    <row r="28" s="128" customFormat="1" ht="18" customHeight="1"/>
    <row r="29" s="128" customFormat="1" ht="18" customHeight="1"/>
    <row r="30" s="128" customFormat="1" ht="7.5" customHeight="1"/>
    <row r="31" s="128" customFormat="1" ht="31.5" customHeight="1"/>
    <row r="32" s="128" customFormat="1" ht="18.75" customHeight="1"/>
    <row r="33" s="128" customFormat="1" ht="18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24.75" customHeight="1"/>
    <row r="42" s="128" customFormat="1" ht="39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24.75" customHeight="1"/>
    <row r="48" s="128" customFormat="1" ht="39" customHeight="1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</sheetData>
  <mergeCells count="22">
    <mergeCell ref="E2:I2"/>
    <mergeCell ref="E3:I3"/>
    <mergeCell ref="E4:I4"/>
    <mergeCell ref="B5:M5"/>
    <mergeCell ref="C2:D3"/>
    <mergeCell ref="C4:D4"/>
    <mergeCell ref="C11:F11"/>
    <mergeCell ref="H11:I11"/>
    <mergeCell ref="B6:L6"/>
    <mergeCell ref="C7:C8"/>
    <mergeCell ref="H7:H8"/>
    <mergeCell ref="L7:L8"/>
    <mergeCell ref="E25:I25"/>
    <mergeCell ref="B25:D25"/>
    <mergeCell ref="J25:L25"/>
    <mergeCell ref="B7:B8"/>
    <mergeCell ref="I7:I8"/>
    <mergeCell ref="G7:G8"/>
    <mergeCell ref="J7:J8"/>
    <mergeCell ref="C10:D10"/>
    <mergeCell ref="G24:H24"/>
    <mergeCell ref="I24:J24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B2:M25"/>
  <sheetViews>
    <sheetView rightToLeft="1" zoomScale="75" zoomScaleNormal="75" workbookViewId="0" topLeftCell="A4">
      <selection activeCell="D26" sqref="D26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490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" customHeight="1" thickBot="1">
      <c r="B9" s="25"/>
      <c r="C9" s="239"/>
      <c r="D9" s="208"/>
      <c r="E9" s="209"/>
      <c r="F9" s="209"/>
      <c r="G9" s="37"/>
      <c r="H9" s="37"/>
      <c r="I9" s="92"/>
      <c r="J9" s="19"/>
      <c r="K9" s="72"/>
      <c r="L9" s="241"/>
    </row>
    <row r="10" spans="2:12" ht="31.5" customHeight="1" thickBot="1">
      <c r="B10" s="82"/>
      <c r="C10" s="786" t="s">
        <v>485</v>
      </c>
      <c r="D10" s="787"/>
      <c r="E10" s="787"/>
      <c r="F10" s="787"/>
      <c r="G10" s="163" t="s">
        <v>27</v>
      </c>
      <c r="H10" s="778" t="s">
        <v>484</v>
      </c>
      <c r="I10" s="778"/>
      <c r="J10" s="500"/>
      <c r="K10" s="277"/>
      <c r="L10" s="224"/>
    </row>
    <row r="11" spans="2:12" ht="21" customHeight="1">
      <c r="B11" s="14">
        <v>1</v>
      </c>
      <c r="C11" s="221" t="s">
        <v>493</v>
      </c>
      <c r="D11" s="173" t="s">
        <v>484</v>
      </c>
      <c r="E11" s="24">
        <v>3</v>
      </c>
      <c r="F11" s="24">
        <v>1</v>
      </c>
      <c r="G11" s="210">
        <v>3.4</v>
      </c>
      <c r="H11" s="210">
        <v>1.4</v>
      </c>
      <c r="I11" s="210"/>
      <c r="J11" s="23" t="s">
        <v>99</v>
      </c>
      <c r="K11" s="94">
        <f>ROUND(E11*F11*G11*H11,2)</f>
        <v>14.28</v>
      </c>
      <c r="L11" s="224"/>
    </row>
    <row r="12" spans="2:12" ht="21" customHeight="1">
      <c r="B12" s="14">
        <v>2</v>
      </c>
      <c r="C12" s="221" t="s">
        <v>486</v>
      </c>
      <c r="D12" s="173" t="s">
        <v>484</v>
      </c>
      <c r="E12" s="24">
        <v>3</v>
      </c>
      <c r="F12" s="3">
        <v>1</v>
      </c>
      <c r="G12" s="105">
        <v>2.5</v>
      </c>
      <c r="H12" s="105">
        <v>1.25</v>
      </c>
      <c r="I12" s="105"/>
      <c r="J12" s="18" t="s">
        <v>99</v>
      </c>
      <c r="K12" s="94">
        <f>ROUND(E12*F12*G12*H12,2)</f>
        <v>9.38</v>
      </c>
      <c r="L12" s="224"/>
    </row>
    <row r="13" spans="2:12" ht="21" customHeight="1">
      <c r="B13" s="14">
        <v>3</v>
      </c>
      <c r="C13" s="221" t="s">
        <v>487</v>
      </c>
      <c r="D13" s="173" t="s">
        <v>484</v>
      </c>
      <c r="E13" s="24">
        <v>1</v>
      </c>
      <c r="F13" s="3">
        <v>1</v>
      </c>
      <c r="G13" s="105">
        <v>3.5</v>
      </c>
      <c r="H13" s="105">
        <v>2</v>
      </c>
      <c r="I13" s="105"/>
      <c r="J13" s="18" t="s">
        <v>99</v>
      </c>
      <c r="K13" s="94">
        <f>ROUND(E13*F13*G13*H13,2)</f>
        <v>7</v>
      </c>
      <c r="L13" s="224"/>
    </row>
    <row r="14" spans="2:12" ht="21" customHeight="1">
      <c r="B14" s="14">
        <v>4</v>
      </c>
      <c r="C14" s="221" t="s">
        <v>488</v>
      </c>
      <c r="D14" s="173" t="s">
        <v>484</v>
      </c>
      <c r="E14" s="24">
        <v>2</v>
      </c>
      <c r="F14" s="3">
        <v>1</v>
      </c>
      <c r="G14" s="105">
        <v>3.55</v>
      </c>
      <c r="H14" s="105">
        <v>2.9</v>
      </c>
      <c r="I14" s="105"/>
      <c r="J14" s="18" t="s">
        <v>99</v>
      </c>
      <c r="K14" s="94">
        <f>ROUND(E14*F14*G14*H14,2)</f>
        <v>20.59</v>
      </c>
      <c r="L14" s="224"/>
    </row>
    <row r="15" spans="2:12" ht="21" customHeight="1" thickBot="1">
      <c r="B15" s="14">
        <v>5</v>
      </c>
      <c r="C15" s="221" t="s">
        <v>489</v>
      </c>
      <c r="D15" s="159" t="s">
        <v>484</v>
      </c>
      <c r="E15" s="37">
        <v>1</v>
      </c>
      <c r="F15" s="5">
        <v>1</v>
      </c>
      <c r="G15" s="327">
        <v>1.25</v>
      </c>
      <c r="H15" s="327">
        <v>0.8</v>
      </c>
      <c r="I15" s="327"/>
      <c r="J15" s="19" t="s">
        <v>99</v>
      </c>
      <c r="K15" s="121">
        <f>ROUND(E15*F15*G15*H15,2)</f>
        <v>1</v>
      </c>
      <c r="L15" s="224"/>
    </row>
    <row r="16" spans="2:12" ht="21" customHeight="1" thickBot="1">
      <c r="B16" s="14"/>
      <c r="C16" s="502"/>
      <c r="D16" s="406" t="s">
        <v>45</v>
      </c>
      <c r="E16" s="202"/>
      <c r="F16" s="209" t="s">
        <v>27</v>
      </c>
      <c r="G16" s="660" t="s">
        <v>484</v>
      </c>
      <c r="H16" s="660"/>
      <c r="I16" s="661" t="s">
        <v>97</v>
      </c>
      <c r="J16" s="603"/>
      <c r="K16" s="411">
        <f>SUM(K11:K15)</f>
        <v>52.25</v>
      </c>
      <c r="L16" s="226"/>
    </row>
    <row r="17" spans="2:12" ht="31.5" customHeight="1" thickBot="1">
      <c r="B17" s="232"/>
      <c r="C17" s="792" t="s">
        <v>491</v>
      </c>
      <c r="D17" s="793"/>
      <c r="E17" s="793"/>
      <c r="F17" s="793"/>
      <c r="G17" s="163" t="s">
        <v>27</v>
      </c>
      <c r="H17" s="778" t="s">
        <v>492</v>
      </c>
      <c r="I17" s="779"/>
      <c r="J17" s="147"/>
      <c r="K17" s="52"/>
      <c r="L17" s="226"/>
    </row>
    <row r="18" spans="2:12" ht="21" customHeight="1">
      <c r="B18" s="14">
        <v>1</v>
      </c>
      <c r="C18" s="231" t="s">
        <v>494</v>
      </c>
      <c r="D18" s="173" t="s">
        <v>492</v>
      </c>
      <c r="E18" s="275">
        <v>1</v>
      </c>
      <c r="F18" s="275">
        <v>1</v>
      </c>
      <c r="G18" s="23">
        <v>3.5</v>
      </c>
      <c r="H18" s="23">
        <v>2.5</v>
      </c>
      <c r="I18" s="23"/>
      <c r="J18" s="272" t="s">
        <v>97</v>
      </c>
      <c r="K18" s="187">
        <f>ROUND(E18*F18*G18*H18,2)</f>
        <v>8.75</v>
      </c>
      <c r="L18" s="226"/>
    </row>
    <row r="19" spans="2:12" ht="21" customHeight="1">
      <c r="B19" s="14">
        <v>2</v>
      </c>
      <c r="C19" s="231" t="s">
        <v>495</v>
      </c>
      <c r="D19" s="173" t="s">
        <v>492</v>
      </c>
      <c r="E19" s="275">
        <v>1</v>
      </c>
      <c r="F19" s="275">
        <v>1</v>
      </c>
      <c r="G19" s="18">
        <v>2.85</v>
      </c>
      <c r="H19" s="18">
        <v>1.2</v>
      </c>
      <c r="I19" s="18"/>
      <c r="J19" s="272" t="s">
        <v>97</v>
      </c>
      <c r="K19" s="187">
        <f>ROUND(E19*F19*G19*H19,2)</f>
        <v>3.42</v>
      </c>
      <c r="L19" s="226"/>
    </row>
    <row r="20" spans="2:12" ht="21" customHeight="1">
      <c r="B20" s="14">
        <v>3</v>
      </c>
      <c r="C20" s="231" t="s">
        <v>496</v>
      </c>
      <c r="D20" s="173" t="s">
        <v>492</v>
      </c>
      <c r="E20" s="275">
        <v>1</v>
      </c>
      <c r="F20" s="275">
        <v>1</v>
      </c>
      <c r="G20" s="18">
        <v>4.7</v>
      </c>
      <c r="H20" s="18">
        <v>3.2</v>
      </c>
      <c r="I20" s="18"/>
      <c r="J20" s="272" t="s">
        <v>97</v>
      </c>
      <c r="K20" s="187">
        <f>ROUND(E20*F20*G20*H20,2)</f>
        <v>15.04</v>
      </c>
      <c r="L20" s="226"/>
    </row>
    <row r="21" spans="2:12" ht="21" customHeight="1">
      <c r="B21" s="14">
        <v>4</v>
      </c>
      <c r="C21" s="231" t="s">
        <v>497</v>
      </c>
      <c r="D21" s="173" t="s">
        <v>492</v>
      </c>
      <c r="E21" s="275">
        <v>2</v>
      </c>
      <c r="F21" s="275">
        <v>1</v>
      </c>
      <c r="G21" s="18">
        <v>6.05</v>
      </c>
      <c r="H21" s="18">
        <v>4.7</v>
      </c>
      <c r="I21" s="18"/>
      <c r="J21" s="272" t="s">
        <v>97</v>
      </c>
      <c r="K21" s="187">
        <f>ROUND(E21*F21*G21*H21,2)</f>
        <v>56.87</v>
      </c>
      <c r="L21" s="226"/>
    </row>
    <row r="22" spans="2:12" ht="21" customHeight="1" thickBot="1">
      <c r="B22" s="14">
        <v>5</v>
      </c>
      <c r="C22" s="231" t="s">
        <v>498</v>
      </c>
      <c r="D22" s="159" t="s">
        <v>492</v>
      </c>
      <c r="E22" s="281">
        <v>2</v>
      </c>
      <c r="F22" s="281">
        <v>1</v>
      </c>
      <c r="G22" s="19">
        <v>3.5</v>
      </c>
      <c r="H22" s="19">
        <v>1.3</v>
      </c>
      <c r="I22" s="19"/>
      <c r="J22" s="445" t="s">
        <v>97</v>
      </c>
      <c r="K22" s="36">
        <f>ROUND(E22*F22*G22*H22,2)</f>
        <v>9.1</v>
      </c>
      <c r="L22" s="196"/>
    </row>
    <row r="23" spans="2:12" ht="21" customHeight="1" thickBot="1">
      <c r="B23" s="14"/>
      <c r="C23" s="290"/>
      <c r="D23" s="389" t="s">
        <v>45</v>
      </c>
      <c r="E23" s="76"/>
      <c r="F23" s="46"/>
      <c r="G23" s="466"/>
      <c r="H23" s="466"/>
      <c r="I23" s="467"/>
      <c r="J23" s="467"/>
      <c r="K23" s="411">
        <f>SUM(K18:K22)</f>
        <v>93.17999999999999</v>
      </c>
      <c r="L23" s="176"/>
    </row>
    <row r="24" spans="2:12" ht="39" customHeight="1" thickBot="1">
      <c r="B24" s="760" t="s">
        <v>14</v>
      </c>
      <c r="C24" s="760"/>
      <c r="D24" s="630"/>
      <c r="E24" s="757" t="s">
        <v>15</v>
      </c>
      <c r="F24" s="758"/>
      <c r="G24" s="758"/>
      <c r="H24" s="758"/>
      <c r="I24" s="759"/>
      <c r="J24" s="632" t="s">
        <v>16</v>
      </c>
      <c r="K24" s="758"/>
      <c r="L24" s="760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="128" customFormat="1" ht="18" customHeight="1"/>
    <row r="27" s="128" customFormat="1" ht="18" customHeight="1"/>
    <row r="28" s="128" customFormat="1" ht="18" customHeight="1"/>
    <row r="29" s="128" customFormat="1" ht="7.5" customHeight="1"/>
    <row r="30" s="128" customFormat="1" ht="31.5" customHeight="1"/>
    <row r="31" s="128" customFormat="1" ht="18.75" customHeight="1"/>
    <row r="32" s="128" customFormat="1" ht="18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39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39" customHeight="1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</sheetData>
  <mergeCells count="23">
    <mergeCell ref="C10:F10"/>
    <mergeCell ref="H10:I10"/>
    <mergeCell ref="L7:L8"/>
    <mergeCell ref="E24:I24"/>
    <mergeCell ref="B24:D24"/>
    <mergeCell ref="J24:L24"/>
    <mergeCell ref="B7:B8"/>
    <mergeCell ref="I7:I8"/>
    <mergeCell ref="G7:G8"/>
    <mergeCell ref="J7:J8"/>
    <mergeCell ref="B6:L6"/>
    <mergeCell ref="C7:C8"/>
    <mergeCell ref="E2:I2"/>
    <mergeCell ref="E3:I3"/>
    <mergeCell ref="E4:I4"/>
    <mergeCell ref="B5:M5"/>
    <mergeCell ref="C2:D3"/>
    <mergeCell ref="C4:D4"/>
    <mergeCell ref="H7:H8"/>
    <mergeCell ref="G16:H16"/>
    <mergeCell ref="I16:J16"/>
    <mergeCell ref="C17:F17"/>
    <mergeCell ref="H17:I17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5"/>
  </sheetPr>
  <dimension ref="B2:M24"/>
  <sheetViews>
    <sheetView rightToLeft="1" zoomScale="75" zoomScaleNormal="75" workbookViewId="0" topLeftCell="B1">
      <selection activeCell="N9" sqref="N9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584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" customHeight="1">
      <c r="B9" s="25"/>
      <c r="C9" s="151" t="s">
        <v>128</v>
      </c>
      <c r="D9" s="208"/>
      <c r="E9" s="42"/>
      <c r="F9" s="42"/>
      <c r="G9" s="37"/>
      <c r="H9" s="37"/>
      <c r="I9" s="92"/>
      <c r="J9" s="18" t="s">
        <v>99</v>
      </c>
      <c r="K9" s="72">
        <f>'متره ص(41)'!K23</f>
        <v>93.17999999999999</v>
      </c>
      <c r="L9" s="241"/>
    </row>
    <row r="10" spans="2:12" ht="21" customHeight="1">
      <c r="B10" s="14">
        <v>1</v>
      </c>
      <c r="C10" s="231" t="s">
        <v>499</v>
      </c>
      <c r="D10" s="173" t="s">
        <v>492</v>
      </c>
      <c r="E10" s="275">
        <v>2</v>
      </c>
      <c r="F10" s="275">
        <v>1</v>
      </c>
      <c r="G10" s="18">
        <v>2.9</v>
      </c>
      <c r="H10" s="18">
        <v>1.2</v>
      </c>
      <c r="I10" s="18"/>
      <c r="J10" s="272" t="s">
        <v>97</v>
      </c>
      <c r="K10" s="187">
        <f>ROUND(E10*F10*G10*H10,2)</f>
        <v>6.96</v>
      </c>
      <c r="L10" s="224"/>
    </row>
    <row r="11" spans="2:12" ht="21" customHeight="1">
      <c r="B11" s="14">
        <v>2</v>
      </c>
      <c r="C11" s="231" t="s">
        <v>500</v>
      </c>
      <c r="D11" s="173" t="s">
        <v>492</v>
      </c>
      <c r="E11" s="275">
        <v>2</v>
      </c>
      <c r="F11" s="275">
        <v>1</v>
      </c>
      <c r="G11" s="18">
        <v>4.7</v>
      </c>
      <c r="H11" s="18">
        <v>3.15</v>
      </c>
      <c r="I11" s="18"/>
      <c r="J11" s="272" t="s">
        <v>97</v>
      </c>
      <c r="K11" s="187">
        <f>ROUND(E11*F11*G11*H11,2)</f>
        <v>29.61</v>
      </c>
      <c r="L11" s="224"/>
    </row>
    <row r="12" spans="2:12" ht="21" customHeight="1">
      <c r="B12" s="14">
        <v>3</v>
      </c>
      <c r="C12" s="231" t="s">
        <v>501</v>
      </c>
      <c r="D12" s="173" t="s">
        <v>492</v>
      </c>
      <c r="E12" s="275">
        <v>2</v>
      </c>
      <c r="F12" s="275">
        <v>1</v>
      </c>
      <c r="G12" s="18">
        <v>4.7</v>
      </c>
      <c r="H12" s="18">
        <v>3.1</v>
      </c>
      <c r="I12" s="18"/>
      <c r="J12" s="272" t="s">
        <v>97</v>
      </c>
      <c r="K12" s="187">
        <f>ROUND(E12*F12*G12*H12,2)</f>
        <v>29.14</v>
      </c>
      <c r="L12" s="224"/>
    </row>
    <row r="13" spans="2:12" ht="21" customHeight="1">
      <c r="B13" s="14">
        <v>4</v>
      </c>
      <c r="C13" s="221" t="s">
        <v>502</v>
      </c>
      <c r="D13" s="173" t="s">
        <v>492</v>
      </c>
      <c r="E13" s="24">
        <v>1</v>
      </c>
      <c r="F13" s="3">
        <v>-1</v>
      </c>
      <c r="G13" s="105">
        <v>0.8</v>
      </c>
      <c r="H13" s="105">
        <v>0.6</v>
      </c>
      <c r="I13" s="105"/>
      <c r="J13" s="272" t="s">
        <v>97</v>
      </c>
      <c r="K13" s="187">
        <f>ROUND(E13*F13*G13*H13,2)</f>
        <v>-0.48</v>
      </c>
      <c r="L13" s="224"/>
    </row>
    <row r="14" spans="2:12" ht="21" customHeight="1" thickBot="1">
      <c r="B14" s="14"/>
      <c r="C14" s="221"/>
      <c r="D14" s="159"/>
      <c r="E14" s="37"/>
      <c r="F14" s="5"/>
      <c r="G14" s="327"/>
      <c r="H14" s="327"/>
      <c r="I14" s="327"/>
      <c r="J14" s="19"/>
      <c r="K14" s="121"/>
      <c r="L14" s="224"/>
    </row>
    <row r="15" spans="2:12" ht="21" customHeight="1" thickBot="1">
      <c r="B15" s="14"/>
      <c r="C15" s="501"/>
      <c r="D15" s="389" t="s">
        <v>45</v>
      </c>
      <c r="E15" s="76"/>
      <c r="F15" s="46" t="s">
        <v>27</v>
      </c>
      <c r="G15" s="602" t="s">
        <v>492</v>
      </c>
      <c r="H15" s="602"/>
      <c r="I15" s="603" t="s">
        <v>97</v>
      </c>
      <c r="J15" s="603"/>
      <c r="K15" s="411">
        <f>SUM(K9:K14)</f>
        <v>158.41</v>
      </c>
      <c r="L15" s="226"/>
    </row>
    <row r="16" spans="2:12" ht="34.5" customHeight="1" thickBot="1">
      <c r="B16" s="14"/>
      <c r="C16" s="713" t="s">
        <v>503</v>
      </c>
      <c r="D16" s="804"/>
      <c r="E16" s="804"/>
      <c r="F16" s="783"/>
      <c r="G16" s="503"/>
      <c r="H16" s="92"/>
      <c r="I16" s="92"/>
      <c r="J16" s="495"/>
      <c r="K16" s="496"/>
      <c r="L16" s="226"/>
    </row>
    <row r="17" spans="2:12" ht="30" customHeight="1" thickBot="1">
      <c r="B17" s="82"/>
      <c r="C17" s="786" t="s">
        <v>504</v>
      </c>
      <c r="D17" s="787"/>
      <c r="E17" s="787"/>
      <c r="F17" s="787"/>
      <c r="G17" s="163" t="s">
        <v>27</v>
      </c>
      <c r="H17" s="778" t="s">
        <v>505</v>
      </c>
      <c r="I17" s="779"/>
      <c r="J17" s="498"/>
      <c r="K17" s="187"/>
      <c r="L17" s="226"/>
    </row>
    <row r="18" spans="2:12" ht="21" customHeight="1">
      <c r="B18" s="14">
        <v>1</v>
      </c>
      <c r="C18" s="231" t="s">
        <v>506</v>
      </c>
      <c r="D18" s="173" t="s">
        <v>505</v>
      </c>
      <c r="E18" s="275">
        <v>2</v>
      </c>
      <c r="F18" s="275">
        <v>1</v>
      </c>
      <c r="G18" s="23">
        <v>9.5</v>
      </c>
      <c r="H18" s="23">
        <v>4.7</v>
      </c>
      <c r="I18" s="23"/>
      <c r="J18" s="272" t="s">
        <v>97</v>
      </c>
      <c r="K18" s="187">
        <f>ROUND(E18*F18*G18*H18,2)</f>
        <v>89.3</v>
      </c>
      <c r="L18" s="226"/>
    </row>
    <row r="19" spans="2:12" ht="21" customHeight="1">
      <c r="B19" s="14">
        <v>2</v>
      </c>
      <c r="C19" s="221" t="s">
        <v>507</v>
      </c>
      <c r="D19" s="173" t="s">
        <v>505</v>
      </c>
      <c r="E19" s="24">
        <v>1</v>
      </c>
      <c r="F19" s="3">
        <v>1</v>
      </c>
      <c r="G19" s="105">
        <v>9.3</v>
      </c>
      <c r="H19" s="105">
        <v>4.8</v>
      </c>
      <c r="I19" s="105"/>
      <c r="J19" s="18" t="s">
        <v>99</v>
      </c>
      <c r="K19" s="94">
        <f>ROUND(E19*F19*G19*H19,2)</f>
        <v>44.64</v>
      </c>
      <c r="L19" s="226"/>
    </row>
    <row r="20" spans="2:12" ht="21" customHeight="1">
      <c r="B20" s="14">
        <v>3</v>
      </c>
      <c r="C20" s="221" t="s">
        <v>508</v>
      </c>
      <c r="D20" s="173" t="s">
        <v>505</v>
      </c>
      <c r="E20" s="24">
        <v>1</v>
      </c>
      <c r="F20" s="3">
        <v>1</v>
      </c>
      <c r="G20" s="105">
        <v>9.6</v>
      </c>
      <c r="H20" s="105">
        <v>4.8</v>
      </c>
      <c r="I20" s="105"/>
      <c r="J20" s="18" t="s">
        <v>99</v>
      </c>
      <c r="K20" s="94">
        <f>ROUND(E20*F20*G20*H20,2)</f>
        <v>46.08</v>
      </c>
      <c r="L20" s="196"/>
    </row>
    <row r="21" spans="2:12" ht="21" customHeight="1" thickBot="1">
      <c r="B21" s="14">
        <v>4</v>
      </c>
      <c r="C21" s="221" t="s">
        <v>509</v>
      </c>
      <c r="D21" s="159" t="s">
        <v>505</v>
      </c>
      <c r="E21" s="37">
        <v>1</v>
      </c>
      <c r="F21" s="5">
        <v>1</v>
      </c>
      <c r="G21" s="327">
        <v>4.6</v>
      </c>
      <c r="H21" s="327">
        <v>2.3</v>
      </c>
      <c r="I21" s="327"/>
      <c r="J21" s="19" t="s">
        <v>99</v>
      </c>
      <c r="K21" s="121">
        <f>ROUND(E21*F21*G21*H21,2)</f>
        <v>10.58</v>
      </c>
      <c r="L21" s="196"/>
    </row>
    <row r="22" spans="2:12" ht="21" customHeight="1" thickBot="1">
      <c r="B22" s="14"/>
      <c r="C22" s="290"/>
      <c r="D22" s="389" t="s">
        <v>45</v>
      </c>
      <c r="E22" s="76"/>
      <c r="F22" s="46" t="s">
        <v>27</v>
      </c>
      <c r="G22" s="602" t="s">
        <v>505</v>
      </c>
      <c r="H22" s="602"/>
      <c r="I22" s="603" t="s">
        <v>97</v>
      </c>
      <c r="J22" s="603"/>
      <c r="K22" s="411">
        <f>SUM(K16:K21)</f>
        <v>190.6</v>
      </c>
      <c r="L22" s="176"/>
    </row>
    <row r="23" spans="2:12" ht="39" customHeight="1" thickBot="1">
      <c r="B23" s="760" t="s">
        <v>14</v>
      </c>
      <c r="C23" s="760"/>
      <c r="D23" s="630"/>
      <c r="E23" s="757" t="s">
        <v>15</v>
      </c>
      <c r="F23" s="758"/>
      <c r="G23" s="758"/>
      <c r="H23" s="758"/>
      <c r="I23" s="759"/>
      <c r="J23" s="632" t="s">
        <v>16</v>
      </c>
      <c r="K23" s="758"/>
      <c r="L23" s="760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="128" customFormat="1" ht="18" customHeight="1"/>
    <row r="26" s="128" customFormat="1" ht="18" customHeight="1"/>
    <row r="27" s="128" customFormat="1" ht="18" customHeight="1"/>
    <row r="28" s="128" customFormat="1" ht="7.5" customHeight="1"/>
    <row r="29" s="128" customFormat="1" ht="31.5" customHeight="1"/>
    <row r="30" s="128" customFormat="1" ht="18.75" customHeight="1"/>
    <row r="31" s="128" customFormat="1" ht="18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39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39" customHeight="1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</sheetData>
  <mergeCells count="24">
    <mergeCell ref="B6:L6"/>
    <mergeCell ref="C7:C8"/>
    <mergeCell ref="E2:I2"/>
    <mergeCell ref="E3:I3"/>
    <mergeCell ref="E4:I4"/>
    <mergeCell ref="B5:M5"/>
    <mergeCell ref="C2:D3"/>
    <mergeCell ref="C4:D4"/>
    <mergeCell ref="H7:H8"/>
    <mergeCell ref="L7:L8"/>
    <mergeCell ref="E23:I23"/>
    <mergeCell ref="B23:D23"/>
    <mergeCell ref="J23:L23"/>
    <mergeCell ref="B7:B8"/>
    <mergeCell ref="I7:I8"/>
    <mergeCell ref="G7:G8"/>
    <mergeCell ref="J7:J8"/>
    <mergeCell ref="G15:H15"/>
    <mergeCell ref="I15:J15"/>
    <mergeCell ref="C16:F16"/>
    <mergeCell ref="C17:F17"/>
    <mergeCell ref="H17:I17"/>
    <mergeCell ref="G22:H22"/>
    <mergeCell ref="I22:J22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7"/>
  </sheetPr>
  <dimension ref="B2:M25"/>
  <sheetViews>
    <sheetView rightToLeft="1" zoomScale="75" zoomScaleNormal="75" workbookViewId="0" topLeftCell="A4">
      <selection activeCell="A9" sqref="A9:IV9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678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30.75" customHeight="1" thickBot="1">
      <c r="B9" s="14"/>
      <c r="C9" s="809" t="s">
        <v>687</v>
      </c>
      <c r="D9" s="810"/>
      <c r="E9" s="811"/>
      <c r="F9" s="281"/>
      <c r="G9" s="19"/>
      <c r="H9" s="19"/>
      <c r="I9" s="19"/>
      <c r="J9" s="272"/>
      <c r="K9" s="291"/>
      <c r="L9" s="224"/>
    </row>
    <row r="10" spans="2:12" ht="39.75" customHeight="1" thickBot="1">
      <c r="B10" s="82"/>
      <c r="C10" s="805" t="s">
        <v>510</v>
      </c>
      <c r="D10" s="806"/>
      <c r="E10" s="806"/>
      <c r="F10" s="806"/>
      <c r="G10" s="163" t="s">
        <v>27</v>
      </c>
      <c r="H10" s="778" t="s">
        <v>511</v>
      </c>
      <c r="I10" s="779"/>
      <c r="J10" s="498"/>
      <c r="K10" s="187"/>
      <c r="L10" s="224"/>
    </row>
    <row r="11" spans="2:12" ht="19.5" customHeight="1">
      <c r="B11" s="14">
        <v>1</v>
      </c>
      <c r="C11" s="231" t="s">
        <v>512</v>
      </c>
      <c r="D11" s="173" t="s">
        <v>511</v>
      </c>
      <c r="E11" s="24">
        <v>1</v>
      </c>
      <c r="F11" s="24">
        <v>1</v>
      </c>
      <c r="G11" s="210">
        <v>44.95</v>
      </c>
      <c r="H11" s="210"/>
      <c r="I11" s="210">
        <v>0.6</v>
      </c>
      <c r="J11" s="87" t="s">
        <v>99</v>
      </c>
      <c r="K11" s="94">
        <f>ROUND(E11*F11*G11*I11,2)</f>
        <v>26.97</v>
      </c>
      <c r="L11" s="224"/>
    </row>
    <row r="12" spans="2:12" ht="19.5" customHeight="1">
      <c r="B12" s="14">
        <v>2</v>
      </c>
      <c r="C12" s="231" t="s">
        <v>513</v>
      </c>
      <c r="D12" s="173" t="s">
        <v>511</v>
      </c>
      <c r="E12" s="24">
        <v>1</v>
      </c>
      <c r="F12" s="3">
        <v>1</v>
      </c>
      <c r="G12" s="105">
        <v>60</v>
      </c>
      <c r="H12" s="105">
        <v>0.4</v>
      </c>
      <c r="I12" s="105"/>
      <c r="J12" s="87" t="s">
        <v>99</v>
      </c>
      <c r="K12" s="94">
        <f>ROUND(E12*F12*G12*H12,2)</f>
        <v>24</v>
      </c>
      <c r="L12" s="224"/>
    </row>
    <row r="13" spans="2:12" ht="19.5" customHeight="1">
      <c r="B13" s="14">
        <v>3</v>
      </c>
      <c r="C13" s="238" t="s">
        <v>514</v>
      </c>
      <c r="D13" s="173" t="s">
        <v>511</v>
      </c>
      <c r="E13" s="24">
        <v>1</v>
      </c>
      <c r="F13" s="3">
        <v>1</v>
      </c>
      <c r="G13" s="105">
        <f>K11</f>
        <v>26.97</v>
      </c>
      <c r="H13" s="105">
        <v>0.1</v>
      </c>
      <c r="I13" s="105"/>
      <c r="J13" s="87" t="s">
        <v>99</v>
      </c>
      <c r="K13" s="94">
        <f>ROUND(E13*F13*G13*H13,2)</f>
        <v>2.7</v>
      </c>
      <c r="L13" s="224"/>
    </row>
    <row r="14" spans="2:12" ht="19.5" customHeight="1" thickBot="1">
      <c r="B14" s="14">
        <v>4</v>
      </c>
      <c r="C14" s="238" t="s">
        <v>515</v>
      </c>
      <c r="D14" s="159" t="s">
        <v>511</v>
      </c>
      <c r="E14" s="37">
        <v>1</v>
      </c>
      <c r="F14" s="5">
        <v>4</v>
      </c>
      <c r="G14" s="327">
        <f>K12</f>
        <v>24</v>
      </c>
      <c r="H14" s="327">
        <v>0.2</v>
      </c>
      <c r="I14" s="327"/>
      <c r="J14" s="88" t="s">
        <v>99</v>
      </c>
      <c r="K14" s="121">
        <f>ROUND(E14*F14*G14*H14,2)</f>
        <v>19.2</v>
      </c>
      <c r="L14" s="224"/>
    </row>
    <row r="15" spans="2:12" ht="21" customHeight="1" thickBot="1">
      <c r="B15" s="14"/>
      <c r="C15" s="484"/>
      <c r="D15" s="406" t="s">
        <v>45</v>
      </c>
      <c r="E15" s="202"/>
      <c r="F15" s="209" t="s">
        <v>27</v>
      </c>
      <c r="G15" s="660" t="s">
        <v>511</v>
      </c>
      <c r="H15" s="660"/>
      <c r="I15" s="661" t="s">
        <v>97</v>
      </c>
      <c r="J15" s="603"/>
      <c r="K15" s="411">
        <f>SUM(K11:K14)</f>
        <v>72.87</v>
      </c>
      <c r="L15" s="226"/>
    </row>
    <row r="16" spans="2:12" ht="39.75" customHeight="1" thickBot="1">
      <c r="B16" s="82"/>
      <c r="C16" s="807" t="s">
        <v>516</v>
      </c>
      <c r="D16" s="808"/>
      <c r="E16" s="808"/>
      <c r="F16" s="808"/>
      <c r="G16" s="163" t="s">
        <v>27</v>
      </c>
      <c r="H16" s="778" t="s">
        <v>517</v>
      </c>
      <c r="I16" s="779"/>
      <c r="J16" s="147"/>
      <c r="K16" s="52"/>
      <c r="L16" s="226"/>
    </row>
    <row r="17" spans="2:12" ht="19.5" customHeight="1">
      <c r="B17" s="14">
        <v>1</v>
      </c>
      <c r="C17" s="107" t="s">
        <v>518</v>
      </c>
      <c r="D17" s="173" t="s">
        <v>517</v>
      </c>
      <c r="E17" s="24">
        <v>1</v>
      </c>
      <c r="F17" s="24">
        <v>1</v>
      </c>
      <c r="G17" s="210">
        <v>9.5</v>
      </c>
      <c r="H17" s="210"/>
      <c r="I17" s="210">
        <v>2.5</v>
      </c>
      <c r="J17" s="87" t="s">
        <v>99</v>
      </c>
      <c r="K17" s="94">
        <f aca="true" t="shared" si="0" ref="K17:K22">ROUND(E17*F17*G17*I17,2)</f>
        <v>23.75</v>
      </c>
      <c r="L17" s="226"/>
    </row>
    <row r="18" spans="2:12" ht="19.5" customHeight="1">
      <c r="B18" s="14">
        <v>2</v>
      </c>
      <c r="C18" s="221" t="s">
        <v>519</v>
      </c>
      <c r="D18" s="173" t="s">
        <v>517</v>
      </c>
      <c r="E18" s="24">
        <v>1</v>
      </c>
      <c r="F18" s="3">
        <v>1</v>
      </c>
      <c r="G18" s="105">
        <v>9.5</v>
      </c>
      <c r="H18" s="105"/>
      <c r="I18" s="105">
        <v>2.5</v>
      </c>
      <c r="J18" s="87" t="s">
        <v>99</v>
      </c>
      <c r="K18" s="94">
        <f t="shared" si="0"/>
        <v>23.75</v>
      </c>
      <c r="L18" s="226"/>
    </row>
    <row r="19" spans="2:12" ht="19.5" customHeight="1">
      <c r="B19" s="14">
        <v>3</v>
      </c>
      <c r="C19" s="108" t="s">
        <v>520</v>
      </c>
      <c r="D19" s="173" t="s">
        <v>517</v>
      </c>
      <c r="E19" s="24">
        <v>1</v>
      </c>
      <c r="F19" s="3">
        <v>-1</v>
      </c>
      <c r="G19" s="105">
        <v>1</v>
      </c>
      <c r="H19" s="105"/>
      <c r="I19" s="105">
        <v>2.5</v>
      </c>
      <c r="J19" s="87" t="s">
        <v>99</v>
      </c>
      <c r="K19" s="94">
        <f t="shared" si="0"/>
        <v>-2.5</v>
      </c>
      <c r="L19" s="226"/>
    </row>
    <row r="20" spans="2:12" ht="19.5" customHeight="1">
      <c r="B20" s="14">
        <v>4</v>
      </c>
      <c r="C20" s="238" t="s">
        <v>521</v>
      </c>
      <c r="D20" s="173" t="s">
        <v>517</v>
      </c>
      <c r="E20" s="24">
        <v>1</v>
      </c>
      <c r="F20" s="3">
        <v>2</v>
      </c>
      <c r="G20" s="105">
        <v>4.7</v>
      </c>
      <c r="H20" s="105"/>
      <c r="I20" s="105">
        <v>9.9</v>
      </c>
      <c r="J20" s="87" t="s">
        <v>99</v>
      </c>
      <c r="K20" s="94">
        <f t="shared" si="0"/>
        <v>93.06</v>
      </c>
      <c r="L20" s="226"/>
    </row>
    <row r="21" spans="2:12" ht="19.5" customHeight="1">
      <c r="B21" s="14">
        <v>5</v>
      </c>
      <c r="C21" s="221" t="s">
        <v>522</v>
      </c>
      <c r="D21" s="173" t="s">
        <v>517</v>
      </c>
      <c r="E21" s="24">
        <v>1</v>
      </c>
      <c r="F21" s="3">
        <v>-1</v>
      </c>
      <c r="G21" s="105">
        <v>4.7</v>
      </c>
      <c r="H21" s="105"/>
      <c r="I21" s="105">
        <v>2.5</v>
      </c>
      <c r="J21" s="87" t="s">
        <v>99</v>
      </c>
      <c r="K21" s="94">
        <f t="shared" si="0"/>
        <v>-11.75</v>
      </c>
      <c r="L21" s="226"/>
    </row>
    <row r="22" spans="2:12" ht="19.5" customHeight="1" thickBot="1">
      <c r="B22" s="14">
        <v>6</v>
      </c>
      <c r="C22" s="231" t="s">
        <v>523</v>
      </c>
      <c r="D22" s="159" t="s">
        <v>517</v>
      </c>
      <c r="E22" s="37">
        <v>2</v>
      </c>
      <c r="F22" s="5">
        <v>-1</v>
      </c>
      <c r="G22" s="327">
        <v>1.8</v>
      </c>
      <c r="H22" s="327"/>
      <c r="I22" s="327">
        <v>1.7</v>
      </c>
      <c r="J22" s="88" t="s">
        <v>99</v>
      </c>
      <c r="K22" s="121">
        <f t="shared" si="0"/>
        <v>-6.12</v>
      </c>
      <c r="L22" s="196"/>
    </row>
    <row r="23" spans="2:12" ht="19.5" customHeight="1" thickBot="1">
      <c r="B23" s="14"/>
      <c r="C23" s="231"/>
      <c r="D23" s="389" t="s">
        <v>45</v>
      </c>
      <c r="E23" s="76"/>
      <c r="F23" s="46"/>
      <c r="G23" s="602"/>
      <c r="H23" s="602"/>
      <c r="I23" s="603"/>
      <c r="J23" s="603"/>
      <c r="K23" s="411">
        <f>SUM(K17:K22)</f>
        <v>120.19</v>
      </c>
      <c r="L23" s="176"/>
    </row>
    <row r="24" spans="2:12" ht="39" customHeight="1" thickBot="1">
      <c r="B24" s="760" t="s">
        <v>14</v>
      </c>
      <c r="C24" s="760"/>
      <c r="D24" s="630"/>
      <c r="E24" s="757" t="s">
        <v>15</v>
      </c>
      <c r="F24" s="758"/>
      <c r="G24" s="758"/>
      <c r="H24" s="758"/>
      <c r="I24" s="759"/>
      <c r="J24" s="632" t="s">
        <v>16</v>
      </c>
      <c r="K24" s="758"/>
      <c r="L24" s="760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="128" customFormat="1" ht="18" customHeight="1"/>
    <row r="27" s="128" customFormat="1" ht="18" customHeight="1"/>
    <row r="28" s="128" customFormat="1" ht="18" customHeight="1"/>
    <row r="29" s="128" customFormat="1" ht="7.5" customHeight="1"/>
    <row r="30" s="128" customFormat="1" ht="31.5" customHeight="1"/>
    <row r="31" s="128" customFormat="1" ht="18.75" customHeight="1"/>
    <row r="32" s="128" customFormat="1" ht="18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39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39" customHeight="1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</sheetData>
  <mergeCells count="26">
    <mergeCell ref="J24:L24"/>
    <mergeCell ref="B7:B8"/>
    <mergeCell ref="I7:I8"/>
    <mergeCell ref="G7:G8"/>
    <mergeCell ref="J7:J8"/>
    <mergeCell ref="G23:H23"/>
    <mergeCell ref="I23:J23"/>
    <mergeCell ref="C16:F16"/>
    <mergeCell ref="C7:C8"/>
    <mergeCell ref="C9:E9"/>
    <mergeCell ref="E24:I24"/>
    <mergeCell ref="B24:D24"/>
    <mergeCell ref="C10:F10"/>
    <mergeCell ref="H10:I10"/>
    <mergeCell ref="H16:I16"/>
    <mergeCell ref="E2:I2"/>
    <mergeCell ref="E3:I3"/>
    <mergeCell ref="E4:I4"/>
    <mergeCell ref="B5:M5"/>
    <mergeCell ref="C2:D3"/>
    <mergeCell ref="C4:D4"/>
    <mergeCell ref="B6:L6"/>
    <mergeCell ref="L7:L8"/>
    <mergeCell ref="G15:H15"/>
    <mergeCell ref="I15:J15"/>
    <mergeCell ref="H7:H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3"/>
  </sheetPr>
  <dimension ref="B2:M27"/>
  <sheetViews>
    <sheetView rightToLeft="1" zoomScale="75" zoomScaleNormal="75" workbookViewId="0" topLeftCell="B1">
      <selection activeCell="B6" sqref="B6:L6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29"/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678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" customHeight="1" thickBot="1">
      <c r="B9" s="25"/>
      <c r="C9" s="151" t="s">
        <v>128</v>
      </c>
      <c r="D9" s="208"/>
      <c r="E9" s="42"/>
      <c r="F9" s="42"/>
      <c r="G9" s="37"/>
      <c r="H9" s="37"/>
      <c r="I9" s="92"/>
      <c r="J9" s="18" t="s">
        <v>99</v>
      </c>
      <c r="K9" s="72">
        <f>'متره ص(43)'!K23</f>
        <v>120.19</v>
      </c>
      <c r="L9" s="241"/>
    </row>
    <row r="10" spans="2:12" ht="21.75" customHeight="1">
      <c r="B10" s="14">
        <v>1</v>
      </c>
      <c r="C10" s="293" t="s">
        <v>524</v>
      </c>
      <c r="D10" s="158" t="s">
        <v>517</v>
      </c>
      <c r="E10" s="275">
        <v>1</v>
      </c>
      <c r="F10" s="275">
        <v>2</v>
      </c>
      <c r="G10" s="18">
        <v>2.6</v>
      </c>
      <c r="H10" s="18"/>
      <c r="I10" s="18">
        <v>9.9</v>
      </c>
      <c r="J10" s="272" t="s">
        <v>97</v>
      </c>
      <c r="K10" s="187">
        <f>ROUND(E10*F10*G10*I10,2)</f>
        <v>51.48</v>
      </c>
      <c r="L10" s="224"/>
    </row>
    <row r="11" spans="2:12" ht="21.75" customHeight="1" thickBot="1">
      <c r="B11" s="14">
        <v>2</v>
      </c>
      <c r="C11" s="231" t="s">
        <v>523</v>
      </c>
      <c r="D11" s="159" t="s">
        <v>517</v>
      </c>
      <c r="E11" s="281">
        <v>2</v>
      </c>
      <c r="F11" s="281">
        <v>-1</v>
      </c>
      <c r="G11" s="19">
        <v>4.7</v>
      </c>
      <c r="H11" s="19"/>
      <c r="I11" s="19">
        <v>1.7</v>
      </c>
      <c r="J11" s="445" t="s">
        <v>97</v>
      </c>
      <c r="K11" s="36">
        <f>ROUND(E11*F11*G11*I11,2)</f>
        <v>-15.98</v>
      </c>
      <c r="L11" s="224"/>
    </row>
    <row r="12" spans="2:12" ht="21.75" customHeight="1" thickBot="1">
      <c r="B12" s="14"/>
      <c r="C12" s="280"/>
      <c r="D12" s="406" t="s">
        <v>45</v>
      </c>
      <c r="E12" s="202"/>
      <c r="F12" s="209" t="s">
        <v>27</v>
      </c>
      <c r="G12" s="660" t="s">
        <v>517</v>
      </c>
      <c r="H12" s="660"/>
      <c r="I12" s="661" t="s">
        <v>97</v>
      </c>
      <c r="J12" s="603"/>
      <c r="K12" s="411">
        <f>SUM(K9:K11)</f>
        <v>155.69</v>
      </c>
      <c r="L12" s="226"/>
    </row>
    <row r="13" spans="2:12" ht="31.5" customHeight="1" thickBot="1">
      <c r="B13" s="82"/>
      <c r="C13" s="812" t="s">
        <v>526</v>
      </c>
      <c r="D13" s="813"/>
      <c r="E13" s="813"/>
      <c r="F13" s="813"/>
      <c r="G13" s="163" t="s">
        <v>27</v>
      </c>
      <c r="H13" s="778" t="s">
        <v>525</v>
      </c>
      <c r="I13" s="779"/>
      <c r="J13" s="497"/>
      <c r="K13" s="496"/>
      <c r="L13" s="224"/>
    </row>
    <row r="14" spans="2:12" ht="19.5" customHeight="1">
      <c r="B14" s="14">
        <v>1</v>
      </c>
      <c r="C14" s="237" t="s">
        <v>527</v>
      </c>
      <c r="D14" s="173" t="s">
        <v>525</v>
      </c>
      <c r="E14" s="24">
        <v>1</v>
      </c>
      <c r="F14" s="24">
        <v>1</v>
      </c>
      <c r="G14" s="210">
        <v>4.7</v>
      </c>
      <c r="H14" s="210">
        <v>2.3</v>
      </c>
      <c r="I14" s="210"/>
      <c r="J14" s="18" t="s">
        <v>99</v>
      </c>
      <c r="K14" s="187">
        <f aca="true" t="shared" si="0" ref="K14:K19">ROUND(E14*F14*G14*H14,2)</f>
        <v>10.81</v>
      </c>
      <c r="L14" s="224"/>
    </row>
    <row r="15" spans="2:12" ht="19.5" customHeight="1">
      <c r="B15" s="14">
        <v>2</v>
      </c>
      <c r="C15" s="237" t="s">
        <v>528</v>
      </c>
      <c r="D15" s="173" t="s">
        <v>525</v>
      </c>
      <c r="E15" s="24">
        <v>3</v>
      </c>
      <c r="F15" s="3">
        <v>1</v>
      </c>
      <c r="G15" s="105">
        <v>2.3</v>
      </c>
      <c r="H15" s="105">
        <v>1.4</v>
      </c>
      <c r="I15" s="105"/>
      <c r="J15" s="18" t="s">
        <v>99</v>
      </c>
      <c r="K15" s="187">
        <f t="shared" si="0"/>
        <v>9.66</v>
      </c>
      <c r="L15" s="226"/>
    </row>
    <row r="16" spans="2:12" ht="19.5" customHeight="1">
      <c r="B16" s="14">
        <v>3</v>
      </c>
      <c r="C16" s="237" t="s">
        <v>528</v>
      </c>
      <c r="D16" s="173" t="s">
        <v>525</v>
      </c>
      <c r="E16" s="24">
        <v>3</v>
      </c>
      <c r="F16" s="3">
        <v>1</v>
      </c>
      <c r="G16" s="105">
        <v>2.3</v>
      </c>
      <c r="H16" s="105">
        <v>1</v>
      </c>
      <c r="I16" s="105"/>
      <c r="J16" s="18" t="s">
        <v>99</v>
      </c>
      <c r="K16" s="187">
        <f t="shared" si="0"/>
        <v>6.9</v>
      </c>
      <c r="L16" s="226"/>
    </row>
    <row r="17" spans="2:12" ht="19.5" customHeight="1">
      <c r="B17" s="14">
        <v>4</v>
      </c>
      <c r="C17" s="108" t="s">
        <v>529</v>
      </c>
      <c r="D17" s="173" t="s">
        <v>525</v>
      </c>
      <c r="E17" s="24">
        <v>1</v>
      </c>
      <c r="F17" s="3">
        <v>53</v>
      </c>
      <c r="G17" s="105">
        <v>1.05</v>
      </c>
      <c r="H17" s="105">
        <v>0.34</v>
      </c>
      <c r="I17" s="105"/>
      <c r="J17" s="18" t="s">
        <v>99</v>
      </c>
      <c r="K17" s="187">
        <f t="shared" si="0"/>
        <v>18.92</v>
      </c>
      <c r="L17" s="226"/>
    </row>
    <row r="18" spans="2:12" ht="19.5" customHeight="1">
      <c r="B18" s="14">
        <v>5</v>
      </c>
      <c r="C18" s="238" t="s">
        <v>546</v>
      </c>
      <c r="D18" s="173" t="s">
        <v>525</v>
      </c>
      <c r="E18" s="24">
        <v>1</v>
      </c>
      <c r="F18" s="3">
        <v>1</v>
      </c>
      <c r="G18" s="105">
        <f>K17</f>
        <v>18.92</v>
      </c>
      <c r="H18" s="105">
        <v>0.1</v>
      </c>
      <c r="I18" s="105"/>
      <c r="J18" s="87" t="s">
        <v>99</v>
      </c>
      <c r="K18" s="94">
        <f t="shared" si="0"/>
        <v>1.89</v>
      </c>
      <c r="L18" s="226"/>
    </row>
    <row r="19" spans="2:12" ht="19.5" customHeight="1">
      <c r="B19" s="14">
        <v>6</v>
      </c>
      <c r="C19" s="238" t="s">
        <v>515</v>
      </c>
      <c r="D19" s="173" t="s">
        <v>525</v>
      </c>
      <c r="E19" s="24">
        <v>1</v>
      </c>
      <c r="F19" s="3">
        <v>4</v>
      </c>
      <c r="G19" s="105">
        <f>K17</f>
        <v>18.92</v>
      </c>
      <c r="H19" s="105">
        <v>0.2</v>
      </c>
      <c r="I19" s="105"/>
      <c r="J19" s="87" t="s">
        <v>99</v>
      </c>
      <c r="K19" s="94">
        <f t="shared" si="0"/>
        <v>15.14</v>
      </c>
      <c r="L19" s="226"/>
    </row>
    <row r="20" spans="2:12" ht="19.5" customHeight="1">
      <c r="B20" s="14">
        <v>7</v>
      </c>
      <c r="C20" s="108" t="s">
        <v>530</v>
      </c>
      <c r="D20" s="173" t="s">
        <v>525</v>
      </c>
      <c r="E20" s="24">
        <v>1</v>
      </c>
      <c r="F20" s="3">
        <v>8</v>
      </c>
      <c r="G20" s="105">
        <v>1.05</v>
      </c>
      <c r="H20" s="298"/>
      <c r="I20" s="298">
        <v>0.1363</v>
      </c>
      <c r="J20" s="18" t="s">
        <v>99</v>
      </c>
      <c r="K20" s="187">
        <f>ROUND(E20*F20*G20*I20,2)</f>
        <v>1.14</v>
      </c>
      <c r="L20" s="226"/>
    </row>
    <row r="21" spans="2:12" ht="19.5" customHeight="1">
      <c r="B21" s="14">
        <v>8</v>
      </c>
      <c r="C21" s="108" t="s">
        <v>531</v>
      </c>
      <c r="D21" s="173" t="s">
        <v>525</v>
      </c>
      <c r="E21" s="24">
        <v>1</v>
      </c>
      <c r="F21" s="3">
        <v>9</v>
      </c>
      <c r="G21" s="105">
        <v>1.05</v>
      </c>
      <c r="H21" s="298"/>
      <c r="I21" s="298">
        <v>0.1366</v>
      </c>
      <c r="J21" s="18" t="s">
        <v>99</v>
      </c>
      <c r="K21" s="187">
        <f>ROUND(E21*F21*G21*I21,2)</f>
        <v>1.29</v>
      </c>
      <c r="L21" s="226"/>
    </row>
    <row r="22" spans="2:12" ht="19.5" customHeight="1">
      <c r="B22" s="14">
        <v>9</v>
      </c>
      <c r="C22" s="108" t="s">
        <v>532</v>
      </c>
      <c r="D22" s="173" t="s">
        <v>525</v>
      </c>
      <c r="E22" s="24">
        <v>2</v>
      </c>
      <c r="F22" s="3">
        <v>18</v>
      </c>
      <c r="G22" s="105">
        <v>1.05</v>
      </c>
      <c r="H22" s="297"/>
      <c r="I22" s="297">
        <v>0.1433</v>
      </c>
      <c r="J22" s="18" t="s">
        <v>99</v>
      </c>
      <c r="K22" s="187">
        <f>ROUND(E22*F22*G22*I22,2)</f>
        <v>5.42</v>
      </c>
      <c r="L22" s="226"/>
    </row>
    <row r="23" spans="2:12" ht="19.5" customHeight="1">
      <c r="B23" s="14">
        <v>10</v>
      </c>
      <c r="C23" s="108" t="s">
        <v>533</v>
      </c>
      <c r="D23" s="173" t="s">
        <v>525</v>
      </c>
      <c r="E23" s="24">
        <v>1</v>
      </c>
      <c r="F23" s="3">
        <v>2</v>
      </c>
      <c r="G23" s="105">
        <v>4.7</v>
      </c>
      <c r="H23" s="297"/>
      <c r="I23" s="297">
        <v>10.95</v>
      </c>
      <c r="J23" s="18" t="s">
        <v>99</v>
      </c>
      <c r="K23" s="187">
        <f>ROUND(E23*F23*G23*I23,2)</f>
        <v>102.93</v>
      </c>
      <c r="L23" s="196"/>
    </row>
    <row r="24" spans="2:12" ht="19.5" customHeight="1" thickBot="1">
      <c r="B24" s="14">
        <v>11</v>
      </c>
      <c r="C24" s="108" t="s">
        <v>534</v>
      </c>
      <c r="D24" s="159" t="s">
        <v>525</v>
      </c>
      <c r="E24" s="37">
        <v>1</v>
      </c>
      <c r="F24" s="5">
        <v>2</v>
      </c>
      <c r="G24" s="327">
        <f>(1.25+3.7)/2</f>
        <v>2.475</v>
      </c>
      <c r="H24" s="504"/>
      <c r="I24" s="504">
        <v>1.55</v>
      </c>
      <c r="J24" s="19" t="s">
        <v>99</v>
      </c>
      <c r="K24" s="36">
        <f>ROUND(E24*F24*G24*I24,2)</f>
        <v>7.67</v>
      </c>
      <c r="L24" s="196"/>
    </row>
    <row r="25" spans="2:12" ht="19.5" customHeight="1" thickBot="1">
      <c r="B25" s="14"/>
      <c r="C25" s="295"/>
      <c r="D25" s="389" t="s">
        <v>45</v>
      </c>
      <c r="E25" s="273"/>
      <c r="F25" s="273"/>
      <c r="G25" s="273"/>
      <c r="H25" s="273"/>
      <c r="I25" s="273"/>
      <c r="J25" s="273"/>
      <c r="K25" s="505">
        <f>SUM(K14:K24)</f>
        <v>181.77</v>
      </c>
      <c r="L25" s="176"/>
    </row>
    <row r="26" spans="2:12" ht="39" customHeight="1" thickBot="1">
      <c r="B26" s="760" t="s">
        <v>14</v>
      </c>
      <c r="C26" s="760"/>
      <c r="D26" s="759"/>
      <c r="E26" s="632" t="s">
        <v>15</v>
      </c>
      <c r="F26" s="758"/>
      <c r="G26" s="758"/>
      <c r="H26" s="758"/>
      <c r="I26" s="630"/>
      <c r="J26" s="757" t="s">
        <v>16</v>
      </c>
      <c r="K26" s="758"/>
      <c r="L26" s="760"/>
    </row>
    <row r="27" spans="2:12" ht="31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="128" customFormat="1" ht="18" customHeight="1"/>
    <row r="29" s="128" customFormat="1" ht="18" customHeight="1"/>
    <row r="30" s="128" customFormat="1" ht="18" customHeight="1"/>
    <row r="31" s="128" customFormat="1" ht="7.5" customHeight="1"/>
    <row r="32" s="128" customFormat="1" ht="31.5" customHeight="1"/>
    <row r="33" s="128" customFormat="1" ht="18.75" customHeight="1"/>
    <row r="34" s="128" customFormat="1" ht="18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24.75" customHeight="1"/>
    <row r="42" s="128" customFormat="1" ht="24.75" customHeight="1"/>
    <row r="43" s="128" customFormat="1" ht="39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24.75" customHeight="1"/>
    <row r="48" s="128" customFormat="1" ht="24.75" customHeight="1"/>
    <row r="49" s="128" customFormat="1" ht="39" customHeight="1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/>
  </sheetData>
  <mergeCells count="21">
    <mergeCell ref="E26:I26"/>
    <mergeCell ref="B26:D26"/>
    <mergeCell ref="J26:L26"/>
    <mergeCell ref="B7:B8"/>
    <mergeCell ref="I7:I8"/>
    <mergeCell ref="G7:G8"/>
    <mergeCell ref="J7:J8"/>
    <mergeCell ref="C13:F13"/>
    <mergeCell ref="H13:I13"/>
    <mergeCell ref="G12:H12"/>
    <mergeCell ref="E2:I2"/>
    <mergeCell ref="E3:I3"/>
    <mergeCell ref="E4:I4"/>
    <mergeCell ref="B5:M5"/>
    <mergeCell ref="C2:D3"/>
    <mergeCell ref="C4:D4"/>
    <mergeCell ref="I12:J12"/>
    <mergeCell ref="B6:L6"/>
    <mergeCell ref="C7:C8"/>
    <mergeCell ref="H7:H8"/>
    <mergeCell ref="L7:L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9"/>
  </sheetPr>
  <dimension ref="B2:M25"/>
  <sheetViews>
    <sheetView rightToLeft="1" zoomScale="75" zoomScaleNormal="75" workbookViewId="0" topLeftCell="A4">
      <selection activeCell="B6" sqref="B6:L6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678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.75" customHeight="1">
      <c r="B9" s="25"/>
      <c r="C9" s="239" t="s">
        <v>128</v>
      </c>
      <c r="D9" s="101"/>
      <c r="E9" s="42"/>
      <c r="F9" s="42"/>
      <c r="G9" s="37"/>
      <c r="H9" s="37"/>
      <c r="I9" s="92"/>
      <c r="J9" s="18" t="s">
        <v>99</v>
      </c>
      <c r="K9" s="72">
        <f>'متره ص(44)'!K25</f>
        <v>181.77</v>
      </c>
      <c r="L9" s="241"/>
    </row>
    <row r="10" spans="2:12" ht="21.75" customHeight="1">
      <c r="B10" s="14">
        <v>9</v>
      </c>
      <c r="C10" s="299" t="s">
        <v>535</v>
      </c>
      <c r="D10" s="173" t="s">
        <v>525</v>
      </c>
      <c r="E10" s="24">
        <v>1</v>
      </c>
      <c r="F10" s="3">
        <v>1</v>
      </c>
      <c r="G10" s="105">
        <v>2.3</v>
      </c>
      <c r="H10" s="297"/>
      <c r="I10" s="297">
        <v>10.95</v>
      </c>
      <c r="J10" s="18" t="s">
        <v>99</v>
      </c>
      <c r="K10" s="187">
        <f aca="true" t="shared" si="0" ref="K10:K17">ROUND(E10*F10*G10*I10,2)</f>
        <v>25.19</v>
      </c>
      <c r="L10" s="224"/>
    </row>
    <row r="11" spans="2:12" ht="21.75" customHeight="1">
      <c r="B11" s="14">
        <v>10</v>
      </c>
      <c r="C11" s="108" t="s">
        <v>535</v>
      </c>
      <c r="D11" s="173" t="s">
        <v>525</v>
      </c>
      <c r="E11" s="24">
        <v>1</v>
      </c>
      <c r="F11" s="3">
        <v>1</v>
      </c>
      <c r="G11" s="105">
        <v>2.3</v>
      </c>
      <c r="H11" s="297"/>
      <c r="I11" s="297">
        <v>12.5</v>
      </c>
      <c r="J11" s="18" t="s">
        <v>99</v>
      </c>
      <c r="K11" s="187">
        <f t="shared" si="0"/>
        <v>28.75</v>
      </c>
      <c r="L11" s="224"/>
    </row>
    <row r="12" spans="2:12" ht="21.75" customHeight="1">
      <c r="B12" s="14">
        <v>11</v>
      </c>
      <c r="C12" s="300" t="s">
        <v>536</v>
      </c>
      <c r="D12" s="173" t="s">
        <v>525</v>
      </c>
      <c r="E12" s="24">
        <v>1</v>
      </c>
      <c r="F12" s="3">
        <v>-2</v>
      </c>
      <c r="G12" s="105">
        <v>1.2</v>
      </c>
      <c r="H12" s="297"/>
      <c r="I12" s="297">
        <v>2.5</v>
      </c>
      <c r="J12" s="18" t="s">
        <v>99</v>
      </c>
      <c r="K12" s="187">
        <f t="shared" si="0"/>
        <v>-6</v>
      </c>
      <c r="L12" s="224"/>
    </row>
    <row r="13" spans="2:12" ht="21.75" customHeight="1">
      <c r="B13" s="162">
        <v>12</v>
      </c>
      <c r="C13" s="301" t="s">
        <v>537</v>
      </c>
      <c r="D13" s="173" t="s">
        <v>525</v>
      </c>
      <c r="E13" s="24">
        <v>1</v>
      </c>
      <c r="F13" s="3">
        <v>-1</v>
      </c>
      <c r="G13" s="105">
        <v>1</v>
      </c>
      <c r="H13" s="297"/>
      <c r="I13" s="297">
        <v>2.5</v>
      </c>
      <c r="J13" s="18" t="s">
        <v>99</v>
      </c>
      <c r="K13" s="187">
        <f t="shared" si="0"/>
        <v>-2.5</v>
      </c>
      <c r="L13" s="224"/>
    </row>
    <row r="14" spans="2:12" ht="21.75" customHeight="1">
      <c r="B14" s="14">
        <v>13</v>
      </c>
      <c r="C14" s="301" t="s">
        <v>538</v>
      </c>
      <c r="D14" s="173" t="s">
        <v>525</v>
      </c>
      <c r="E14" s="24">
        <v>2</v>
      </c>
      <c r="F14" s="3">
        <v>-1</v>
      </c>
      <c r="G14" s="105">
        <v>1.2</v>
      </c>
      <c r="H14" s="297"/>
      <c r="I14" s="297">
        <v>2.9</v>
      </c>
      <c r="J14" s="18" t="s">
        <v>99</v>
      </c>
      <c r="K14" s="187">
        <f t="shared" si="0"/>
        <v>-6.96</v>
      </c>
      <c r="L14" s="224"/>
    </row>
    <row r="15" spans="2:12" ht="21.75" customHeight="1">
      <c r="B15" s="14">
        <v>14</v>
      </c>
      <c r="C15" s="301" t="s">
        <v>539</v>
      </c>
      <c r="D15" s="173" t="s">
        <v>525</v>
      </c>
      <c r="E15" s="24">
        <v>2</v>
      </c>
      <c r="F15" s="3">
        <v>-1</v>
      </c>
      <c r="G15" s="105">
        <v>1</v>
      </c>
      <c r="H15" s="297"/>
      <c r="I15" s="297">
        <v>1.7</v>
      </c>
      <c r="J15" s="18" t="s">
        <v>99</v>
      </c>
      <c r="K15" s="187">
        <f t="shared" si="0"/>
        <v>-3.4</v>
      </c>
      <c r="L15" s="226"/>
    </row>
    <row r="16" spans="2:12" ht="21.75" customHeight="1">
      <c r="B16" s="14">
        <v>15</v>
      </c>
      <c r="C16" s="301" t="s">
        <v>540</v>
      </c>
      <c r="D16" s="173" t="s">
        <v>525</v>
      </c>
      <c r="E16" s="24">
        <v>1</v>
      </c>
      <c r="F16" s="3">
        <v>-6</v>
      </c>
      <c r="G16" s="105">
        <v>1.1</v>
      </c>
      <c r="H16" s="297"/>
      <c r="I16" s="297">
        <v>1.7</v>
      </c>
      <c r="J16" s="18" t="s">
        <v>99</v>
      </c>
      <c r="K16" s="187">
        <f t="shared" si="0"/>
        <v>-11.22</v>
      </c>
      <c r="L16" s="226"/>
    </row>
    <row r="17" spans="2:12" ht="21.75" customHeight="1" thickBot="1">
      <c r="B17" s="14">
        <v>16</v>
      </c>
      <c r="C17" s="302" t="s">
        <v>541</v>
      </c>
      <c r="D17" s="159" t="s">
        <v>525</v>
      </c>
      <c r="E17" s="37">
        <v>1</v>
      </c>
      <c r="F17" s="5">
        <v>-6</v>
      </c>
      <c r="G17" s="327">
        <v>2.3</v>
      </c>
      <c r="H17" s="504"/>
      <c r="I17" s="504">
        <v>0.4</v>
      </c>
      <c r="J17" s="19" t="s">
        <v>99</v>
      </c>
      <c r="K17" s="36">
        <f t="shared" si="0"/>
        <v>-5.52</v>
      </c>
      <c r="L17" s="226"/>
    </row>
    <row r="18" spans="2:12" ht="24.75" customHeight="1" thickBot="1">
      <c r="B18" s="14"/>
      <c r="C18" s="484"/>
      <c r="D18" s="406" t="s">
        <v>45</v>
      </c>
      <c r="E18" s="202"/>
      <c r="F18" s="209" t="s">
        <v>27</v>
      </c>
      <c r="G18" s="660" t="s">
        <v>525</v>
      </c>
      <c r="H18" s="660"/>
      <c r="I18" s="661" t="s">
        <v>97</v>
      </c>
      <c r="J18" s="603"/>
      <c r="K18" s="411">
        <f>SUM(K9:K17)</f>
        <v>200.10999999999999</v>
      </c>
      <c r="L18" s="226"/>
    </row>
    <row r="19" spans="2:12" ht="39.75" customHeight="1" thickBot="1">
      <c r="B19" s="82"/>
      <c r="C19" s="807" t="s">
        <v>543</v>
      </c>
      <c r="D19" s="808"/>
      <c r="E19" s="808"/>
      <c r="F19" s="808"/>
      <c r="G19" s="163" t="s">
        <v>27</v>
      </c>
      <c r="H19" s="778" t="s">
        <v>542</v>
      </c>
      <c r="I19" s="779"/>
      <c r="J19" s="147"/>
      <c r="K19" s="496"/>
      <c r="L19" s="226"/>
    </row>
    <row r="20" spans="2:12" ht="24.75" customHeight="1">
      <c r="B20" s="14">
        <v>1</v>
      </c>
      <c r="C20" s="107" t="s">
        <v>544</v>
      </c>
      <c r="D20" s="173" t="s">
        <v>542</v>
      </c>
      <c r="E20" s="24"/>
      <c r="F20" s="24"/>
      <c r="G20" s="210"/>
      <c r="H20" s="506"/>
      <c r="I20" s="506"/>
      <c r="J20" s="87" t="s">
        <v>99</v>
      </c>
      <c r="K20" s="187">
        <f>'متره ص(43)'!K11</f>
        <v>26.97</v>
      </c>
      <c r="L20" s="226"/>
    </row>
    <row r="21" spans="2:12" ht="24.75" customHeight="1">
      <c r="B21" s="14">
        <v>2</v>
      </c>
      <c r="C21" s="108" t="s">
        <v>545</v>
      </c>
      <c r="D21" s="173" t="s">
        <v>542</v>
      </c>
      <c r="E21" s="24"/>
      <c r="F21" s="3"/>
      <c r="G21" s="105"/>
      <c r="H21" s="297"/>
      <c r="I21" s="297"/>
      <c r="J21" s="87" t="s">
        <v>99</v>
      </c>
      <c r="K21" s="187">
        <f>'متره ص(44)'!K12</f>
        <v>155.69</v>
      </c>
      <c r="L21" s="196"/>
    </row>
    <row r="22" spans="2:12" ht="24.75" customHeight="1" thickBot="1">
      <c r="B22" s="14">
        <v>3</v>
      </c>
      <c r="C22" s="108" t="s">
        <v>547</v>
      </c>
      <c r="D22" s="159" t="s">
        <v>542</v>
      </c>
      <c r="E22" s="37"/>
      <c r="F22" s="5"/>
      <c r="G22" s="327"/>
      <c r="H22" s="504"/>
      <c r="I22" s="504"/>
      <c r="J22" s="88" t="s">
        <v>99</v>
      </c>
      <c r="K22" s="36">
        <f>(K17)-('متره ص(44)'!K13+'متره ص(44)'!K14+'متره ص(44)'!K15+'متره ص(44)'!K16+'متره ص(44)'!K17+'متره ص(44)'!K18)</f>
        <v>-53.7</v>
      </c>
      <c r="L22" s="196"/>
    </row>
    <row r="23" spans="2:12" ht="24.75" customHeight="1" thickBot="1">
      <c r="B23" s="14"/>
      <c r="C23" s="244"/>
      <c r="D23" s="389" t="s">
        <v>45</v>
      </c>
      <c r="E23" s="76"/>
      <c r="F23" s="46" t="s">
        <v>27</v>
      </c>
      <c r="G23" s="602" t="s">
        <v>542</v>
      </c>
      <c r="H23" s="602"/>
      <c r="I23" s="603" t="s">
        <v>97</v>
      </c>
      <c r="J23" s="603"/>
      <c r="K23" s="411">
        <f>SUM(K14:K22)</f>
        <v>301.96999999999997</v>
      </c>
      <c r="L23" s="196"/>
    </row>
    <row r="24" spans="2:12" ht="39" customHeight="1" thickBot="1">
      <c r="B24" s="760" t="s">
        <v>14</v>
      </c>
      <c r="C24" s="760"/>
      <c r="D24" s="759"/>
      <c r="E24" s="632" t="s">
        <v>15</v>
      </c>
      <c r="F24" s="758"/>
      <c r="G24" s="758"/>
      <c r="H24" s="758"/>
      <c r="I24" s="630"/>
      <c r="J24" s="757" t="s">
        <v>16</v>
      </c>
      <c r="K24" s="758"/>
      <c r="L24" s="760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="128" customFormat="1" ht="18" customHeight="1"/>
    <row r="27" s="128" customFormat="1" ht="18" customHeight="1"/>
    <row r="28" s="128" customFormat="1" ht="18" customHeight="1"/>
    <row r="29" s="128" customFormat="1" ht="7.5" customHeight="1"/>
    <row r="30" s="128" customFormat="1" ht="31.5" customHeight="1"/>
    <row r="31" s="128" customFormat="1" ht="18.75" customHeight="1"/>
    <row r="32" s="128" customFormat="1" ht="18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39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39" customHeight="1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</sheetData>
  <mergeCells count="23">
    <mergeCell ref="B6:L6"/>
    <mergeCell ref="C7:C8"/>
    <mergeCell ref="H7:H8"/>
    <mergeCell ref="L7:L8"/>
    <mergeCell ref="B7:B8"/>
    <mergeCell ref="I7:I8"/>
    <mergeCell ref="G7:G8"/>
    <mergeCell ref="J7:J8"/>
    <mergeCell ref="E2:I2"/>
    <mergeCell ref="E3:I3"/>
    <mergeCell ref="E4:I4"/>
    <mergeCell ref="B5:M5"/>
    <mergeCell ref="C2:D3"/>
    <mergeCell ref="C4:D4"/>
    <mergeCell ref="G18:H18"/>
    <mergeCell ref="I18:J18"/>
    <mergeCell ref="J24:L24"/>
    <mergeCell ref="C19:F19"/>
    <mergeCell ref="H19:I19"/>
    <mergeCell ref="E24:I24"/>
    <mergeCell ref="B24:D24"/>
    <mergeCell ref="G23:H23"/>
    <mergeCell ref="I23:J23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1"/>
  </sheetPr>
  <dimension ref="B2:M25"/>
  <sheetViews>
    <sheetView rightToLeft="1" zoomScale="75" zoomScaleNormal="75" workbookViewId="0" topLeftCell="A1">
      <selection activeCell="B6" sqref="B6:L6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679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.75" customHeight="1" thickBot="1">
      <c r="B9" s="25"/>
      <c r="C9" s="239"/>
      <c r="D9" s="208"/>
      <c r="E9" s="209"/>
      <c r="F9" s="209"/>
      <c r="G9" s="37"/>
      <c r="H9" s="37"/>
      <c r="I9" s="92"/>
      <c r="J9" s="18"/>
      <c r="K9" s="72"/>
      <c r="L9" s="241"/>
    </row>
    <row r="10" spans="2:12" ht="37.5" customHeight="1" thickBot="1">
      <c r="B10" s="82"/>
      <c r="C10" s="807" t="s">
        <v>548</v>
      </c>
      <c r="D10" s="808"/>
      <c r="E10" s="808"/>
      <c r="F10" s="808"/>
      <c r="G10" s="163" t="s">
        <v>27</v>
      </c>
      <c r="H10" s="778" t="s">
        <v>549</v>
      </c>
      <c r="I10" s="779"/>
      <c r="J10" s="56"/>
      <c r="K10" s="187"/>
      <c r="L10" s="226"/>
    </row>
    <row r="11" spans="2:12" ht="21" customHeight="1">
      <c r="B11" s="14">
        <v>1</v>
      </c>
      <c r="C11" s="276" t="s">
        <v>550</v>
      </c>
      <c r="D11" s="173" t="s">
        <v>525</v>
      </c>
      <c r="E11" s="24">
        <v>1</v>
      </c>
      <c r="F11" s="24">
        <v>1</v>
      </c>
      <c r="G11" s="210">
        <v>14.62</v>
      </c>
      <c r="H11" s="506"/>
      <c r="I11" s="210">
        <v>0.1</v>
      </c>
      <c r="J11" s="18" t="s">
        <v>99</v>
      </c>
      <c r="K11" s="187">
        <f aca="true" t="shared" si="0" ref="K11:K16">ROUND(E11*F11*G11,2)</f>
        <v>14.62</v>
      </c>
      <c r="L11" s="224"/>
    </row>
    <row r="12" spans="2:12" ht="21" customHeight="1">
      <c r="B12" s="14">
        <v>2</v>
      </c>
      <c r="C12" s="284" t="s">
        <v>551</v>
      </c>
      <c r="D12" s="173" t="s">
        <v>525</v>
      </c>
      <c r="E12" s="24">
        <v>1</v>
      </c>
      <c r="F12" s="3">
        <v>1</v>
      </c>
      <c r="G12" s="105">
        <v>14.99</v>
      </c>
      <c r="H12" s="297"/>
      <c r="I12" s="105">
        <v>0.1</v>
      </c>
      <c r="J12" s="18" t="s">
        <v>99</v>
      </c>
      <c r="K12" s="187">
        <f t="shared" si="0"/>
        <v>14.99</v>
      </c>
      <c r="L12" s="224"/>
    </row>
    <row r="13" spans="2:12" ht="21" customHeight="1">
      <c r="B13" s="14">
        <v>3</v>
      </c>
      <c r="C13" s="300" t="s">
        <v>552</v>
      </c>
      <c r="D13" s="173" t="s">
        <v>525</v>
      </c>
      <c r="E13" s="24">
        <v>1</v>
      </c>
      <c r="F13" s="3">
        <v>-1</v>
      </c>
      <c r="G13" s="105">
        <v>4</v>
      </c>
      <c r="H13" s="297"/>
      <c r="I13" s="105">
        <v>0.1</v>
      </c>
      <c r="J13" s="18" t="s">
        <v>99</v>
      </c>
      <c r="K13" s="187">
        <f t="shared" si="0"/>
        <v>-4</v>
      </c>
      <c r="L13" s="224"/>
    </row>
    <row r="14" spans="2:12" ht="21" customHeight="1">
      <c r="B14" s="14">
        <v>4</v>
      </c>
      <c r="C14" s="300" t="s">
        <v>553</v>
      </c>
      <c r="D14" s="173" t="s">
        <v>525</v>
      </c>
      <c r="E14" s="24">
        <v>2</v>
      </c>
      <c r="F14" s="3">
        <v>1</v>
      </c>
      <c r="G14" s="105">
        <v>22.95</v>
      </c>
      <c r="H14" s="297"/>
      <c r="I14" s="105">
        <v>0.1</v>
      </c>
      <c r="J14" s="18" t="s">
        <v>99</v>
      </c>
      <c r="K14" s="187">
        <f t="shared" si="0"/>
        <v>45.9</v>
      </c>
      <c r="L14" s="224"/>
    </row>
    <row r="15" spans="2:12" ht="21" customHeight="1">
      <c r="B15" s="14">
        <v>5</v>
      </c>
      <c r="C15" s="300" t="s">
        <v>554</v>
      </c>
      <c r="D15" s="173" t="s">
        <v>525</v>
      </c>
      <c r="E15" s="24">
        <v>2</v>
      </c>
      <c r="F15" s="3">
        <v>1</v>
      </c>
      <c r="G15" s="105">
        <v>17.5</v>
      </c>
      <c r="H15" s="297"/>
      <c r="I15" s="105">
        <v>0.1</v>
      </c>
      <c r="J15" s="18" t="s">
        <v>99</v>
      </c>
      <c r="K15" s="187">
        <f t="shared" si="0"/>
        <v>35</v>
      </c>
      <c r="L15" s="226"/>
    </row>
    <row r="16" spans="2:12" ht="21" customHeight="1" thickBot="1">
      <c r="B16" s="14">
        <v>6</v>
      </c>
      <c r="C16" s="300" t="s">
        <v>554</v>
      </c>
      <c r="D16" s="159" t="s">
        <v>525</v>
      </c>
      <c r="E16" s="37">
        <v>2</v>
      </c>
      <c r="F16" s="5">
        <v>1</v>
      </c>
      <c r="G16" s="327">
        <v>15.8</v>
      </c>
      <c r="H16" s="504"/>
      <c r="I16" s="327">
        <v>0.1</v>
      </c>
      <c r="J16" s="19" t="s">
        <v>99</v>
      </c>
      <c r="K16" s="36">
        <f t="shared" si="0"/>
        <v>31.6</v>
      </c>
      <c r="L16" s="226"/>
    </row>
    <row r="17" spans="2:12" ht="24.75" customHeight="1" thickBot="1">
      <c r="B17" s="14"/>
      <c r="C17" s="507"/>
      <c r="D17" s="389" t="s">
        <v>45</v>
      </c>
      <c r="E17" s="76"/>
      <c r="F17" s="46" t="s">
        <v>27</v>
      </c>
      <c r="G17" s="602" t="s">
        <v>549</v>
      </c>
      <c r="H17" s="602"/>
      <c r="I17" s="603" t="s">
        <v>97</v>
      </c>
      <c r="J17" s="603"/>
      <c r="K17" s="411">
        <f>SUM(K11:K16)</f>
        <v>138.10999999999999</v>
      </c>
      <c r="L17" s="226"/>
    </row>
    <row r="18" spans="2:12" ht="28.5" customHeight="1" thickBot="1">
      <c r="B18" s="162"/>
      <c r="C18" s="713" t="s">
        <v>555</v>
      </c>
      <c r="D18" s="783"/>
      <c r="E18" s="307"/>
      <c r="F18" s="307"/>
      <c r="G18" s="303"/>
      <c r="H18" s="307"/>
      <c r="I18" s="303"/>
      <c r="J18" s="334"/>
      <c r="K18" s="307"/>
      <c r="L18" s="304"/>
    </row>
    <row r="19" spans="2:12" ht="33" customHeight="1" thickBot="1">
      <c r="B19" s="82"/>
      <c r="C19" s="814" t="s">
        <v>556</v>
      </c>
      <c r="D19" s="815"/>
      <c r="E19" s="815"/>
      <c r="F19" s="815"/>
      <c r="G19" s="163" t="s">
        <v>27</v>
      </c>
      <c r="H19" s="778" t="s">
        <v>557</v>
      </c>
      <c r="I19" s="779"/>
      <c r="J19" s="339"/>
      <c r="K19" s="306"/>
      <c r="L19" s="308"/>
    </row>
    <row r="20" spans="2:12" ht="21.75" customHeight="1">
      <c r="B20" s="14">
        <v>1</v>
      </c>
      <c r="C20" s="107" t="s">
        <v>559</v>
      </c>
      <c r="D20" s="173" t="s">
        <v>557</v>
      </c>
      <c r="E20" s="24">
        <v>2</v>
      </c>
      <c r="F20" s="24">
        <v>2</v>
      </c>
      <c r="G20" s="210">
        <v>1.4</v>
      </c>
      <c r="H20" s="506"/>
      <c r="I20" s="210">
        <v>1.7</v>
      </c>
      <c r="J20" s="18" t="s">
        <v>99</v>
      </c>
      <c r="K20" s="187">
        <f>ROUND(E20*F20*G20*I20,2)</f>
        <v>9.52</v>
      </c>
      <c r="L20" s="308"/>
    </row>
    <row r="21" spans="2:12" ht="21.75" customHeight="1">
      <c r="B21" s="14">
        <v>2</v>
      </c>
      <c r="C21" s="107" t="s">
        <v>558</v>
      </c>
      <c r="D21" s="173" t="s">
        <v>557</v>
      </c>
      <c r="E21" s="24">
        <v>3</v>
      </c>
      <c r="F21" s="3">
        <v>2</v>
      </c>
      <c r="G21" s="105">
        <v>1.1</v>
      </c>
      <c r="H21" s="297"/>
      <c r="I21" s="105">
        <v>1.7</v>
      </c>
      <c r="J21" s="18" t="s">
        <v>99</v>
      </c>
      <c r="K21" s="187">
        <f>ROUND(E21*F21*G21*I21,2)</f>
        <v>11.22</v>
      </c>
      <c r="L21" s="266"/>
    </row>
    <row r="22" spans="2:12" ht="21.75" customHeight="1" thickBot="1">
      <c r="B22" s="14">
        <v>3</v>
      </c>
      <c r="C22" s="107" t="s">
        <v>560</v>
      </c>
      <c r="D22" s="159" t="s">
        <v>557</v>
      </c>
      <c r="E22" s="37">
        <v>2</v>
      </c>
      <c r="F22" s="5">
        <v>2</v>
      </c>
      <c r="G22" s="327">
        <v>1.8</v>
      </c>
      <c r="H22" s="504"/>
      <c r="I22" s="327">
        <v>1.7</v>
      </c>
      <c r="J22" s="19" t="s">
        <v>99</v>
      </c>
      <c r="K22" s="36">
        <f>ROUND(E22*F22*G22*I22,2)</f>
        <v>12.24</v>
      </c>
      <c r="L22" s="304"/>
    </row>
    <row r="23" spans="2:12" ht="21.75" customHeight="1" thickBot="1">
      <c r="B23" s="14"/>
      <c r="C23" s="221"/>
      <c r="D23" s="389" t="s">
        <v>45</v>
      </c>
      <c r="E23" s="76"/>
      <c r="F23" s="46" t="s">
        <v>27</v>
      </c>
      <c r="G23" s="602" t="s">
        <v>557</v>
      </c>
      <c r="H23" s="602"/>
      <c r="I23" s="603" t="s">
        <v>97</v>
      </c>
      <c r="J23" s="603"/>
      <c r="K23" s="411">
        <f>SUM(K20:K22)</f>
        <v>32.980000000000004</v>
      </c>
      <c r="L23" s="332"/>
    </row>
    <row r="24" spans="2:12" ht="39" customHeight="1" thickBot="1">
      <c r="B24" s="760" t="s">
        <v>14</v>
      </c>
      <c r="C24" s="760"/>
      <c r="D24" s="759"/>
      <c r="E24" s="757" t="s">
        <v>15</v>
      </c>
      <c r="F24" s="758"/>
      <c r="G24" s="758"/>
      <c r="H24" s="758"/>
      <c r="I24" s="759"/>
      <c r="J24" s="632" t="s">
        <v>16</v>
      </c>
      <c r="K24" s="758"/>
      <c r="L24" s="760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="128" customFormat="1" ht="18" customHeight="1"/>
    <row r="27" s="128" customFormat="1" ht="18" customHeight="1"/>
    <row r="28" s="128" customFormat="1" ht="18" customHeight="1"/>
    <row r="29" s="128" customFormat="1" ht="7.5" customHeight="1"/>
    <row r="30" s="128" customFormat="1" ht="31.5" customHeight="1"/>
    <row r="31" s="128" customFormat="1" ht="18.75" customHeight="1"/>
    <row r="32" s="128" customFormat="1" ht="18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39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39" customHeight="1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</sheetData>
  <mergeCells count="26">
    <mergeCell ref="C19:F19"/>
    <mergeCell ref="H19:I19"/>
    <mergeCell ref="I17:J17"/>
    <mergeCell ref="C10:F10"/>
    <mergeCell ref="H10:I10"/>
    <mergeCell ref="C18:D18"/>
    <mergeCell ref="J24:L24"/>
    <mergeCell ref="B7:B8"/>
    <mergeCell ref="I7:I8"/>
    <mergeCell ref="G7:G8"/>
    <mergeCell ref="J7:J8"/>
    <mergeCell ref="E24:I24"/>
    <mergeCell ref="B24:D24"/>
    <mergeCell ref="G23:H23"/>
    <mergeCell ref="I23:J23"/>
    <mergeCell ref="G17:H17"/>
    <mergeCell ref="E2:I2"/>
    <mergeCell ref="E3:I3"/>
    <mergeCell ref="E4:I4"/>
    <mergeCell ref="B5:M5"/>
    <mergeCell ref="C2:D3"/>
    <mergeCell ref="C4:D4"/>
    <mergeCell ref="B6:L6"/>
    <mergeCell ref="C7:C8"/>
    <mergeCell ref="H7:H8"/>
    <mergeCell ref="L7:L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2"/>
  </sheetPr>
  <dimension ref="B2:M25"/>
  <sheetViews>
    <sheetView rightToLeft="1" zoomScale="75" zoomScaleNormal="75" workbookViewId="0" topLeftCell="A1">
      <selection activeCell="B6" sqref="B6:L6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681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15" customHeight="1" thickBot="1">
      <c r="B9" s="25"/>
      <c r="C9" s="151"/>
      <c r="D9" s="208"/>
      <c r="E9" s="42"/>
      <c r="F9" s="42"/>
      <c r="G9" s="37"/>
      <c r="H9" s="37"/>
      <c r="I9" s="92"/>
      <c r="J9" s="18"/>
      <c r="K9" s="292"/>
      <c r="L9" s="241"/>
    </row>
    <row r="10" spans="2:12" ht="34.5" customHeight="1" thickBot="1">
      <c r="B10" s="14"/>
      <c r="C10" s="713" t="s">
        <v>680</v>
      </c>
      <c r="D10" s="714"/>
      <c r="E10" s="447"/>
      <c r="F10" s="281"/>
      <c r="G10" s="19"/>
      <c r="H10" s="19"/>
      <c r="I10" s="19"/>
      <c r="J10" s="272"/>
      <c r="K10" s="291"/>
      <c r="L10" s="224"/>
    </row>
    <row r="11" spans="2:12" s="312" customFormat="1" ht="30" customHeight="1" thickBot="1">
      <c r="B11" s="309"/>
      <c r="C11" s="719" t="s">
        <v>562</v>
      </c>
      <c r="D11" s="720"/>
      <c r="E11" s="720"/>
      <c r="F11" s="720"/>
      <c r="G11" s="508" t="s">
        <v>27</v>
      </c>
      <c r="H11" s="818" t="s">
        <v>561</v>
      </c>
      <c r="I11" s="819"/>
      <c r="J11" s="446"/>
      <c r="K11" s="310"/>
      <c r="L11" s="311"/>
    </row>
    <row r="12" spans="2:12" ht="21" customHeight="1">
      <c r="B12" s="14">
        <v>1</v>
      </c>
      <c r="C12" s="231" t="s">
        <v>563</v>
      </c>
      <c r="D12" s="173" t="s">
        <v>561</v>
      </c>
      <c r="E12" s="24"/>
      <c r="F12" s="24">
        <v>2</v>
      </c>
      <c r="G12" s="210">
        <f>'متره ص(46)'!K23</f>
        <v>32.980000000000004</v>
      </c>
      <c r="H12" s="210"/>
      <c r="I12" s="210">
        <v>0.9</v>
      </c>
      <c r="J12" s="87" t="s">
        <v>99</v>
      </c>
      <c r="K12" s="94">
        <f>ROUND(F12*G12*I12,2)</f>
        <v>59.36</v>
      </c>
      <c r="L12" s="313" t="s">
        <v>565</v>
      </c>
    </row>
    <row r="13" spans="2:12" ht="21" customHeight="1">
      <c r="B13" s="14">
        <v>2</v>
      </c>
      <c r="C13" s="231" t="s">
        <v>564</v>
      </c>
      <c r="D13" s="173" t="s">
        <v>561</v>
      </c>
      <c r="E13" s="24">
        <v>3</v>
      </c>
      <c r="F13" s="3">
        <f>3*2</f>
        <v>6</v>
      </c>
      <c r="G13" s="105">
        <v>0.8</v>
      </c>
      <c r="H13" s="105"/>
      <c r="I13" s="105">
        <v>0.7</v>
      </c>
      <c r="J13" s="87" t="s">
        <v>99</v>
      </c>
      <c r="K13" s="94">
        <f>ROUND(E13*F13*G13*I13,2)</f>
        <v>10.08</v>
      </c>
      <c r="L13" s="224"/>
    </row>
    <row r="14" spans="2:12" ht="21" customHeight="1">
      <c r="B14" s="14">
        <v>3</v>
      </c>
      <c r="C14" s="238" t="s">
        <v>566</v>
      </c>
      <c r="D14" s="173" t="s">
        <v>561</v>
      </c>
      <c r="E14" s="24">
        <v>2</v>
      </c>
      <c r="F14" s="3">
        <v>2</v>
      </c>
      <c r="G14" s="105">
        <v>1.1</v>
      </c>
      <c r="H14" s="105"/>
      <c r="I14" s="105">
        <v>0.7</v>
      </c>
      <c r="J14" s="87" t="s">
        <v>99</v>
      </c>
      <c r="K14" s="94">
        <f>ROUND(E14*F14*G14*I14,2)</f>
        <v>3.08</v>
      </c>
      <c r="L14" s="224"/>
    </row>
    <row r="15" spans="2:12" ht="21" customHeight="1" thickBot="1">
      <c r="B15" s="14"/>
      <c r="C15" s="231" t="s">
        <v>567</v>
      </c>
      <c r="D15" s="159" t="s">
        <v>561</v>
      </c>
      <c r="E15" s="37">
        <v>3</v>
      </c>
      <c r="F15" s="5">
        <v>2</v>
      </c>
      <c r="G15" s="327">
        <v>1</v>
      </c>
      <c r="H15" s="327"/>
      <c r="I15" s="327">
        <v>1.7</v>
      </c>
      <c r="J15" s="88" t="s">
        <v>99</v>
      </c>
      <c r="K15" s="121">
        <f>ROUND(E15*F15*G15*I15,2)</f>
        <v>10.2</v>
      </c>
      <c r="L15" s="224"/>
    </row>
    <row r="16" spans="2:12" ht="21" customHeight="1" thickBot="1">
      <c r="B16" s="14"/>
      <c r="C16" s="484"/>
      <c r="D16" s="406" t="s">
        <v>45</v>
      </c>
      <c r="E16" s="202"/>
      <c r="F16" s="209" t="s">
        <v>27</v>
      </c>
      <c r="G16" s="660" t="s">
        <v>561</v>
      </c>
      <c r="H16" s="660"/>
      <c r="I16" s="661" t="s">
        <v>97</v>
      </c>
      <c r="J16" s="603"/>
      <c r="K16" s="411">
        <f>SUM(K10:K15)</f>
        <v>82.72</v>
      </c>
      <c r="L16" s="226"/>
    </row>
    <row r="17" spans="2:12" ht="39.75" customHeight="1" thickBot="1">
      <c r="B17" s="82"/>
      <c r="C17" s="816" t="s">
        <v>568</v>
      </c>
      <c r="D17" s="817"/>
      <c r="E17" s="817"/>
      <c r="F17" s="817"/>
      <c r="G17" s="508" t="s">
        <v>27</v>
      </c>
      <c r="H17" s="818" t="s">
        <v>569</v>
      </c>
      <c r="I17" s="819"/>
      <c r="J17" s="509"/>
      <c r="K17" s="334"/>
      <c r="L17" s="308"/>
    </row>
    <row r="18" spans="2:12" ht="21" customHeight="1">
      <c r="B18" s="14">
        <v>1</v>
      </c>
      <c r="C18" s="510" t="s">
        <v>570</v>
      </c>
      <c r="D18" s="173" t="s">
        <v>569</v>
      </c>
      <c r="E18" s="269"/>
      <c r="F18" s="24">
        <v>1</v>
      </c>
      <c r="G18" s="269">
        <v>129.4</v>
      </c>
      <c r="H18" s="269"/>
      <c r="I18" s="269"/>
      <c r="J18" s="261" t="s">
        <v>571</v>
      </c>
      <c r="K18" s="94">
        <f>ROUND(F18*G18,2)</f>
        <v>129.4</v>
      </c>
      <c r="L18" s="308"/>
    </row>
    <row r="19" spans="2:12" ht="21" customHeight="1">
      <c r="B19" s="14">
        <v>2</v>
      </c>
      <c r="C19" s="231" t="s">
        <v>572</v>
      </c>
      <c r="D19" s="173" t="s">
        <v>569</v>
      </c>
      <c r="E19" s="24">
        <v>3</v>
      </c>
      <c r="F19" s="3">
        <v>3</v>
      </c>
      <c r="G19" s="315">
        <v>3</v>
      </c>
      <c r="H19" s="105"/>
      <c r="I19" s="105"/>
      <c r="J19" s="261" t="s">
        <v>571</v>
      </c>
      <c r="K19" s="94">
        <f>ROUND(E19*F19*G19,2)</f>
        <v>27</v>
      </c>
      <c r="L19" s="308"/>
    </row>
    <row r="20" spans="2:12" ht="21" customHeight="1">
      <c r="B20" s="14">
        <v>3</v>
      </c>
      <c r="C20" s="238" t="s">
        <v>566</v>
      </c>
      <c r="D20" s="173" t="s">
        <v>569</v>
      </c>
      <c r="E20" s="24">
        <v>2</v>
      </c>
      <c r="F20" s="3">
        <v>1</v>
      </c>
      <c r="G20" s="315">
        <v>3.6</v>
      </c>
      <c r="H20" s="105"/>
      <c r="I20" s="105"/>
      <c r="J20" s="261" t="s">
        <v>571</v>
      </c>
      <c r="K20" s="94">
        <f>ROUND(E20*F20*G20,2)</f>
        <v>7.2</v>
      </c>
      <c r="L20" s="308"/>
    </row>
    <row r="21" spans="2:12" ht="21" customHeight="1" thickBot="1">
      <c r="B21" s="14">
        <v>4</v>
      </c>
      <c r="C21" s="231" t="s">
        <v>567</v>
      </c>
      <c r="D21" s="159" t="s">
        <v>569</v>
      </c>
      <c r="E21" s="37">
        <v>3</v>
      </c>
      <c r="F21" s="5">
        <v>1</v>
      </c>
      <c r="G21" s="511">
        <v>6</v>
      </c>
      <c r="H21" s="327"/>
      <c r="I21" s="327"/>
      <c r="J21" s="306" t="s">
        <v>571</v>
      </c>
      <c r="K21" s="121">
        <f>ROUND(E21*F21*G21,2)</f>
        <v>18</v>
      </c>
      <c r="L21" s="308"/>
    </row>
    <row r="22" spans="2:12" ht="21" customHeight="1" thickBot="1">
      <c r="B22" s="14">
        <v>5</v>
      </c>
      <c r="C22" s="335"/>
      <c r="D22" s="389" t="s">
        <v>45</v>
      </c>
      <c r="E22" s="76"/>
      <c r="F22" s="46" t="s">
        <v>27</v>
      </c>
      <c r="G22" s="602" t="s">
        <v>569</v>
      </c>
      <c r="H22" s="602"/>
      <c r="I22" s="603" t="s">
        <v>97</v>
      </c>
      <c r="J22" s="603"/>
      <c r="K22" s="411">
        <f>SUM(K18:K21)</f>
        <v>181.6</v>
      </c>
      <c r="L22" s="385"/>
    </row>
    <row r="23" spans="2:12" ht="21" customHeight="1" thickBot="1">
      <c r="B23" s="14"/>
      <c r="C23" s="305"/>
      <c r="D23" s="492"/>
      <c r="E23" s="492"/>
      <c r="F23" s="294"/>
      <c r="G23" s="492"/>
      <c r="H23" s="492"/>
      <c r="I23" s="492"/>
      <c r="J23" s="294"/>
      <c r="K23" s="492"/>
      <c r="L23" s="268"/>
    </row>
    <row r="24" spans="2:12" ht="39" customHeight="1" thickBot="1">
      <c r="B24" s="760" t="s">
        <v>14</v>
      </c>
      <c r="C24" s="760"/>
      <c r="D24" s="764"/>
      <c r="E24" s="763" t="s">
        <v>15</v>
      </c>
      <c r="F24" s="760"/>
      <c r="G24" s="760"/>
      <c r="H24" s="760"/>
      <c r="I24" s="764"/>
      <c r="J24" s="608" t="s">
        <v>16</v>
      </c>
      <c r="K24" s="760"/>
      <c r="L24" s="760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="128" customFormat="1" ht="18" customHeight="1"/>
    <row r="27" s="128" customFormat="1" ht="18" customHeight="1"/>
    <row r="28" s="128" customFormat="1" ht="18" customHeight="1"/>
    <row r="29" s="128" customFormat="1" ht="7.5" customHeight="1"/>
    <row r="30" s="128" customFormat="1" ht="31.5" customHeight="1"/>
    <row r="31" s="128" customFormat="1" ht="18.75" customHeight="1"/>
    <row r="32" s="128" customFormat="1" ht="18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39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39" customHeight="1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</sheetData>
  <mergeCells count="26">
    <mergeCell ref="B6:L6"/>
    <mergeCell ref="L7:L8"/>
    <mergeCell ref="G16:H16"/>
    <mergeCell ref="I16:J16"/>
    <mergeCell ref="H7:H8"/>
    <mergeCell ref="C10:D10"/>
    <mergeCell ref="E2:I2"/>
    <mergeCell ref="E3:I3"/>
    <mergeCell ref="E4:I4"/>
    <mergeCell ref="B5:M5"/>
    <mergeCell ref="C2:D3"/>
    <mergeCell ref="C4:D4"/>
    <mergeCell ref="B24:D24"/>
    <mergeCell ref="C11:F11"/>
    <mergeCell ref="H11:I11"/>
    <mergeCell ref="H17:I17"/>
    <mergeCell ref="J24:L24"/>
    <mergeCell ref="B7:B8"/>
    <mergeCell ref="I7:I8"/>
    <mergeCell ref="G7:G8"/>
    <mergeCell ref="J7:J8"/>
    <mergeCell ref="C17:F17"/>
    <mergeCell ref="C7:C8"/>
    <mergeCell ref="G22:H22"/>
    <mergeCell ref="I22:J22"/>
    <mergeCell ref="E24:I24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0"/>
  </sheetPr>
  <dimension ref="A2:M24"/>
  <sheetViews>
    <sheetView rightToLeft="1" zoomScale="75" zoomScaleNormal="75" workbookViewId="0" topLeftCell="A1">
      <selection activeCell="B6" sqref="B6:L6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683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18" customHeight="1" thickBot="1">
      <c r="B9" s="25"/>
      <c r="C9" s="151"/>
      <c r="D9" s="208"/>
      <c r="E9" s="42"/>
      <c r="F9" s="42"/>
      <c r="G9" s="37"/>
      <c r="H9" s="37"/>
      <c r="I9" s="92"/>
      <c r="J9" s="18"/>
      <c r="K9" s="292"/>
      <c r="L9" s="241"/>
    </row>
    <row r="10" spans="2:12" ht="31.5" customHeight="1" thickBot="1">
      <c r="B10" s="14"/>
      <c r="C10" s="713" t="s">
        <v>682</v>
      </c>
      <c r="D10" s="714"/>
      <c r="E10" s="447"/>
      <c r="F10" s="281"/>
      <c r="G10" s="19"/>
      <c r="H10" s="19"/>
      <c r="I10" s="19"/>
      <c r="J10" s="272"/>
      <c r="K10" s="291"/>
      <c r="L10" s="224"/>
    </row>
    <row r="11" spans="2:12" s="312" customFormat="1" ht="27" customHeight="1" thickBot="1">
      <c r="B11" s="309"/>
      <c r="C11" s="719" t="s">
        <v>573</v>
      </c>
      <c r="D11" s="720"/>
      <c r="E11" s="720"/>
      <c r="F11" s="720"/>
      <c r="G11" s="163" t="s">
        <v>27</v>
      </c>
      <c r="H11" s="818" t="s">
        <v>574</v>
      </c>
      <c r="I11" s="819"/>
      <c r="J11" s="446"/>
      <c r="K11" s="310"/>
      <c r="L11" s="311"/>
    </row>
    <row r="12" spans="2:12" ht="24.75" customHeight="1" thickBot="1">
      <c r="B12" s="14">
        <v>1</v>
      </c>
      <c r="C12" s="231" t="s">
        <v>575</v>
      </c>
      <c r="D12" s="159" t="s">
        <v>574</v>
      </c>
      <c r="E12" s="37"/>
      <c r="F12" s="37"/>
      <c r="G12" s="215"/>
      <c r="H12" s="215"/>
      <c r="I12" s="215"/>
      <c r="J12" s="88" t="s">
        <v>576</v>
      </c>
      <c r="K12" s="121">
        <f>'متره ص(16)'!K19</f>
        <v>9291.449999999999</v>
      </c>
      <c r="L12" s="313"/>
    </row>
    <row r="13" spans="2:12" ht="24.75" customHeight="1" thickBot="1">
      <c r="B13" s="14"/>
      <c r="C13" s="231"/>
      <c r="D13" s="389" t="s">
        <v>45</v>
      </c>
      <c r="E13" s="76"/>
      <c r="F13" s="46" t="s">
        <v>27</v>
      </c>
      <c r="G13" s="602" t="s">
        <v>574</v>
      </c>
      <c r="H13" s="602"/>
      <c r="I13" s="603" t="s">
        <v>576</v>
      </c>
      <c r="J13" s="603"/>
      <c r="K13" s="411">
        <f>SUM(K12)</f>
        <v>9291.449999999999</v>
      </c>
      <c r="L13" s="226"/>
    </row>
    <row r="14" spans="2:12" ht="18" customHeight="1" thickBot="1">
      <c r="B14" s="14"/>
      <c r="C14" s="448"/>
      <c r="D14" s="159"/>
      <c r="E14" s="37"/>
      <c r="F14" s="37"/>
      <c r="G14" s="215"/>
      <c r="H14" s="215"/>
      <c r="I14" s="215"/>
      <c r="J14" s="138"/>
      <c r="K14" s="52"/>
      <c r="L14" s="224"/>
    </row>
    <row r="15" spans="1:12" s="326" customFormat="1" ht="39.75" customHeight="1" thickBot="1">
      <c r="A15" s="323"/>
      <c r="B15" s="324"/>
      <c r="C15" s="732" t="s">
        <v>577</v>
      </c>
      <c r="D15" s="733"/>
      <c r="E15" s="733"/>
      <c r="F15" s="733"/>
      <c r="G15" s="408" t="s">
        <v>27</v>
      </c>
      <c r="H15" s="818" t="s">
        <v>578</v>
      </c>
      <c r="I15" s="819"/>
      <c r="J15" s="446"/>
      <c r="K15" s="325"/>
      <c r="L15" s="311"/>
    </row>
    <row r="16" spans="1:12" ht="24.75" customHeight="1" thickBot="1">
      <c r="A16" s="318"/>
      <c r="B16" s="317">
        <v>1</v>
      </c>
      <c r="C16" s="231" t="s">
        <v>579</v>
      </c>
      <c r="D16" s="159" t="s">
        <v>578</v>
      </c>
      <c r="E16" s="37"/>
      <c r="F16" s="37"/>
      <c r="G16" s="215"/>
      <c r="H16" s="215"/>
      <c r="I16" s="215"/>
      <c r="J16" s="88" t="s">
        <v>97</v>
      </c>
      <c r="K16" s="121">
        <v>30</v>
      </c>
      <c r="L16" s="313"/>
    </row>
    <row r="17" spans="1:12" ht="24.75" customHeight="1" thickBot="1">
      <c r="A17" s="318"/>
      <c r="B17" s="319"/>
      <c r="C17" s="280"/>
      <c r="D17" s="406" t="s">
        <v>45</v>
      </c>
      <c r="E17" s="202"/>
      <c r="F17" s="209" t="s">
        <v>27</v>
      </c>
      <c r="G17" s="660" t="s">
        <v>578</v>
      </c>
      <c r="H17" s="660"/>
      <c r="I17" s="661" t="s">
        <v>97</v>
      </c>
      <c r="J17" s="603"/>
      <c r="K17" s="411">
        <f>SUM(K16)</f>
        <v>30</v>
      </c>
      <c r="L17" s="226"/>
    </row>
    <row r="18" spans="1:12" ht="34.5" customHeight="1" thickBot="1">
      <c r="A18" s="318"/>
      <c r="B18" s="324"/>
      <c r="C18" s="732" t="s">
        <v>580</v>
      </c>
      <c r="D18" s="733"/>
      <c r="E18" s="733"/>
      <c r="F18" s="733"/>
      <c r="G18" s="408" t="s">
        <v>27</v>
      </c>
      <c r="H18" s="818" t="s">
        <v>581</v>
      </c>
      <c r="I18" s="819"/>
      <c r="J18" s="449"/>
      <c r="K18" s="450"/>
      <c r="L18" s="311"/>
    </row>
    <row r="19" spans="1:12" ht="22.5" customHeight="1">
      <c r="A19" s="318"/>
      <c r="B19" s="317">
        <v>1</v>
      </c>
      <c r="C19" s="231" t="s">
        <v>582</v>
      </c>
      <c r="D19" s="173" t="s">
        <v>581</v>
      </c>
      <c r="E19" s="37">
        <v>1</v>
      </c>
      <c r="F19" s="37">
        <v>2</v>
      </c>
      <c r="G19" s="215">
        <v>4.7</v>
      </c>
      <c r="H19" s="215"/>
      <c r="I19" s="215">
        <v>2.5</v>
      </c>
      <c r="J19" s="88" t="s">
        <v>97</v>
      </c>
      <c r="K19" s="94">
        <f>ROUND(E19*I19*F19*G19,2)</f>
        <v>23.5</v>
      </c>
      <c r="L19" s="313"/>
    </row>
    <row r="20" spans="1:12" ht="22.5" customHeight="1">
      <c r="A20" s="318"/>
      <c r="B20" s="317">
        <v>2</v>
      </c>
      <c r="C20" s="231" t="s">
        <v>583</v>
      </c>
      <c r="D20" s="159" t="s">
        <v>581</v>
      </c>
      <c r="E20" s="3">
        <v>1</v>
      </c>
      <c r="F20" s="5">
        <v>2</v>
      </c>
      <c r="G20" s="105">
        <v>1.2</v>
      </c>
      <c r="H20" s="105"/>
      <c r="I20" s="105">
        <v>2.5</v>
      </c>
      <c r="J20" s="88" t="s">
        <v>97</v>
      </c>
      <c r="K20" s="94">
        <f>ROUND(E20*I20*F20*G20,2)</f>
        <v>6</v>
      </c>
      <c r="L20" s="226"/>
    </row>
    <row r="21" spans="1:12" ht="22.5" customHeight="1" thickBot="1">
      <c r="A21" s="318"/>
      <c r="B21" s="317">
        <v>3</v>
      </c>
      <c r="C21" s="284" t="s">
        <v>589</v>
      </c>
      <c r="D21" s="159" t="s">
        <v>581</v>
      </c>
      <c r="E21" s="5">
        <v>1</v>
      </c>
      <c r="F21" s="5">
        <v>14</v>
      </c>
      <c r="G21" s="327">
        <v>1</v>
      </c>
      <c r="H21" s="327"/>
      <c r="I21" s="327">
        <v>2.2</v>
      </c>
      <c r="J21" s="88" t="s">
        <v>97</v>
      </c>
      <c r="K21" s="121">
        <f>ROUND(E21*I21*F21*G21,2)</f>
        <v>30.8</v>
      </c>
      <c r="L21" s="266"/>
    </row>
    <row r="22" spans="1:12" ht="24.75" customHeight="1" thickBot="1">
      <c r="A22" s="318"/>
      <c r="B22" s="317"/>
      <c r="C22" s="331"/>
      <c r="D22" s="389" t="s">
        <v>45</v>
      </c>
      <c r="E22" s="76"/>
      <c r="F22" s="46" t="s">
        <v>27</v>
      </c>
      <c r="G22" s="602" t="s">
        <v>581</v>
      </c>
      <c r="H22" s="602"/>
      <c r="I22" s="603" t="s">
        <v>97</v>
      </c>
      <c r="J22" s="603"/>
      <c r="K22" s="411">
        <f>SUM(K19:K21)</f>
        <v>60.3</v>
      </c>
      <c r="L22" s="332"/>
    </row>
    <row r="23" spans="2:12" ht="39" customHeight="1" thickBot="1">
      <c r="B23" s="760" t="s">
        <v>14</v>
      </c>
      <c r="C23" s="760"/>
      <c r="D23" s="630"/>
      <c r="E23" s="757" t="s">
        <v>15</v>
      </c>
      <c r="F23" s="758"/>
      <c r="G23" s="758"/>
      <c r="H23" s="758"/>
      <c r="I23" s="630"/>
      <c r="J23" s="757" t="s">
        <v>16</v>
      </c>
      <c r="K23" s="758"/>
      <c r="L23" s="760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="128" customFormat="1" ht="18" customHeight="1"/>
    <row r="26" s="128" customFormat="1" ht="18" customHeight="1"/>
    <row r="27" s="128" customFormat="1" ht="18" customHeight="1"/>
    <row r="28" s="128" customFormat="1" ht="7.5" customHeight="1"/>
    <row r="29" s="128" customFormat="1" ht="31.5" customHeight="1"/>
    <row r="30" s="128" customFormat="1" ht="18.75" customHeight="1"/>
    <row r="31" s="128" customFormat="1" ht="18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39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39" customHeight="1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</sheetData>
  <mergeCells count="30">
    <mergeCell ref="C11:F11"/>
    <mergeCell ref="H11:I11"/>
    <mergeCell ref="C15:F15"/>
    <mergeCell ref="H15:I15"/>
    <mergeCell ref="G13:H13"/>
    <mergeCell ref="I13:J13"/>
    <mergeCell ref="G17:H17"/>
    <mergeCell ref="I17:J17"/>
    <mergeCell ref="J23:L23"/>
    <mergeCell ref="E23:I23"/>
    <mergeCell ref="C18:F18"/>
    <mergeCell ref="H18:I18"/>
    <mergeCell ref="G22:H22"/>
    <mergeCell ref="I22:J22"/>
    <mergeCell ref="B23:D23"/>
    <mergeCell ref="E2:I2"/>
    <mergeCell ref="E3:I3"/>
    <mergeCell ref="E4:I4"/>
    <mergeCell ref="B5:M5"/>
    <mergeCell ref="C2:D3"/>
    <mergeCell ref="C4:D4"/>
    <mergeCell ref="B7:B8"/>
    <mergeCell ref="I7:I8"/>
    <mergeCell ref="B6:L6"/>
    <mergeCell ref="L7:L8"/>
    <mergeCell ref="H7:H8"/>
    <mergeCell ref="C10:D10"/>
    <mergeCell ref="G7:G8"/>
    <mergeCell ref="J7:J8"/>
    <mergeCell ref="C7:C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22"/>
  </sheetPr>
  <dimension ref="A2:M22"/>
  <sheetViews>
    <sheetView rightToLeft="1" zoomScale="75" zoomScaleNormal="75" workbookViewId="0" topLeftCell="A4">
      <selection activeCell="C11" sqref="C11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683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4.75" customHeight="1" thickBot="1">
      <c r="B9" s="25"/>
      <c r="C9" s="239"/>
      <c r="D9" s="208"/>
      <c r="E9" s="209"/>
      <c r="F9" s="209"/>
      <c r="G9" s="37"/>
      <c r="H9" s="37"/>
      <c r="I9" s="92"/>
      <c r="J9" s="19"/>
      <c r="K9" s="292"/>
      <c r="L9" s="241"/>
    </row>
    <row r="10" spans="2:12" ht="34.5" customHeight="1" thickBot="1">
      <c r="B10" s="82"/>
      <c r="C10" s="732" t="s">
        <v>585</v>
      </c>
      <c r="D10" s="733"/>
      <c r="E10" s="733"/>
      <c r="F10" s="733"/>
      <c r="G10" s="408" t="s">
        <v>27</v>
      </c>
      <c r="H10" s="818" t="s">
        <v>586</v>
      </c>
      <c r="I10" s="819"/>
      <c r="J10" s="446"/>
      <c r="K10" s="325"/>
      <c r="L10" s="311"/>
    </row>
    <row r="11" spans="2:12" s="312" customFormat="1" ht="24.75" customHeight="1">
      <c r="B11" s="329">
        <v>1</v>
      </c>
      <c r="C11" s="231" t="s">
        <v>588</v>
      </c>
      <c r="D11" s="173" t="s">
        <v>586</v>
      </c>
      <c r="E11" s="37"/>
      <c r="F11" s="37">
        <v>2</v>
      </c>
      <c r="G11" s="215">
        <f>'متره ص(39)'!K12</f>
        <v>29.400000000000002</v>
      </c>
      <c r="H11" s="215"/>
      <c r="I11" s="215"/>
      <c r="J11" s="88" t="s">
        <v>97</v>
      </c>
      <c r="K11" s="94">
        <f>ROUND(F11*G11,2)</f>
        <v>58.8</v>
      </c>
      <c r="L11" s="313"/>
    </row>
    <row r="12" spans="2:12" ht="24.75" customHeight="1" thickBot="1">
      <c r="B12" s="39">
        <v>2</v>
      </c>
      <c r="C12" s="316"/>
      <c r="D12" s="330"/>
      <c r="E12" s="330"/>
      <c r="F12" s="330"/>
      <c r="G12" s="330"/>
      <c r="H12" s="330"/>
      <c r="I12" s="330"/>
      <c r="J12" s="330"/>
      <c r="K12" s="512"/>
      <c r="L12" s="266"/>
    </row>
    <row r="13" spans="2:12" ht="24.75" customHeight="1" thickBot="1">
      <c r="B13" s="39"/>
      <c r="C13" s="513"/>
      <c r="D13" s="406" t="s">
        <v>45</v>
      </c>
      <c r="E13" s="202"/>
      <c r="F13" s="209" t="s">
        <v>27</v>
      </c>
      <c r="G13" s="660" t="s">
        <v>586</v>
      </c>
      <c r="H13" s="660"/>
      <c r="I13" s="661" t="s">
        <v>97</v>
      </c>
      <c r="J13" s="603"/>
      <c r="K13" s="411">
        <f>SUM(K11:K12)</f>
        <v>58.8</v>
      </c>
      <c r="L13" s="490"/>
    </row>
    <row r="14" spans="1:12" s="326" customFormat="1" ht="34.5" customHeight="1" thickBot="1">
      <c r="A14" s="323"/>
      <c r="B14" s="82"/>
      <c r="C14" s="732" t="s">
        <v>590</v>
      </c>
      <c r="D14" s="733"/>
      <c r="E14" s="733"/>
      <c r="F14" s="733"/>
      <c r="G14" s="408" t="s">
        <v>27</v>
      </c>
      <c r="H14" s="818" t="s">
        <v>591</v>
      </c>
      <c r="I14" s="819"/>
      <c r="J14" s="449"/>
      <c r="K14" s="450"/>
      <c r="L14" s="311"/>
    </row>
    <row r="15" spans="1:12" ht="24.75" customHeight="1" thickBot="1">
      <c r="A15" s="318"/>
      <c r="B15" s="329">
        <v>1</v>
      </c>
      <c r="C15" s="333" t="s">
        <v>592</v>
      </c>
      <c r="D15" s="159" t="s">
        <v>591</v>
      </c>
      <c r="E15" s="37"/>
      <c r="F15" s="37"/>
      <c r="G15" s="215"/>
      <c r="H15" s="215"/>
      <c r="I15" s="215"/>
      <c r="J15" s="88" t="s">
        <v>97</v>
      </c>
      <c r="K15" s="121">
        <f>'متره ص(36)'!K12</f>
        <v>251.22</v>
      </c>
      <c r="L15" s="313"/>
    </row>
    <row r="16" spans="1:12" ht="24.75" customHeight="1" thickBot="1">
      <c r="A16" s="318"/>
      <c r="B16" s="39"/>
      <c r="C16" s="513"/>
      <c r="D16" s="406" t="s">
        <v>45</v>
      </c>
      <c r="E16" s="202"/>
      <c r="F16" s="209" t="s">
        <v>27</v>
      </c>
      <c r="G16" s="660" t="s">
        <v>591</v>
      </c>
      <c r="H16" s="660"/>
      <c r="I16" s="661" t="s">
        <v>97</v>
      </c>
      <c r="J16" s="603"/>
      <c r="K16" s="411">
        <f>SUM(K15:K15)</f>
        <v>251.22</v>
      </c>
      <c r="L16" s="490"/>
    </row>
    <row r="17" spans="1:12" ht="34.5" customHeight="1" thickBot="1">
      <c r="A17" s="318"/>
      <c r="B17" s="82"/>
      <c r="C17" s="732" t="s">
        <v>594</v>
      </c>
      <c r="D17" s="733"/>
      <c r="E17" s="733"/>
      <c r="F17" s="733"/>
      <c r="G17" s="408" t="s">
        <v>27</v>
      </c>
      <c r="H17" s="818" t="s">
        <v>595</v>
      </c>
      <c r="I17" s="819"/>
      <c r="J17" s="449"/>
      <c r="K17" s="450"/>
      <c r="L17" s="311"/>
    </row>
    <row r="18" spans="1:12" ht="24.75" customHeight="1" thickBot="1">
      <c r="A18" s="318"/>
      <c r="B18" s="329">
        <v>1</v>
      </c>
      <c r="C18" s="333" t="s">
        <v>593</v>
      </c>
      <c r="D18" s="159" t="s">
        <v>595</v>
      </c>
      <c r="E18" s="37"/>
      <c r="F18" s="37"/>
      <c r="G18" s="215"/>
      <c r="H18" s="215"/>
      <c r="I18" s="215"/>
      <c r="J18" s="88" t="s">
        <v>97</v>
      </c>
      <c r="K18" s="121">
        <f>'متره ص(36)'!K15</f>
        <v>302.98</v>
      </c>
      <c r="L18" s="313"/>
    </row>
    <row r="19" spans="1:12" ht="24.75" customHeight="1" thickBot="1">
      <c r="A19" s="318"/>
      <c r="B19" s="39"/>
      <c r="C19" s="331"/>
      <c r="D19" s="389" t="s">
        <v>45</v>
      </c>
      <c r="E19" s="76"/>
      <c r="F19" s="46" t="s">
        <v>27</v>
      </c>
      <c r="G19" s="820" t="s">
        <v>595</v>
      </c>
      <c r="H19" s="820"/>
      <c r="I19" s="603" t="s">
        <v>97</v>
      </c>
      <c r="J19" s="603"/>
      <c r="K19" s="411">
        <f>SUM(K18:K18)</f>
        <v>302.98</v>
      </c>
      <c r="L19" s="490"/>
    </row>
    <row r="20" spans="1:12" ht="24.75" customHeight="1" thickBot="1">
      <c r="A20" s="318"/>
      <c r="B20" s="317"/>
      <c r="C20" s="331"/>
      <c r="D20" s="179"/>
      <c r="E20" s="179"/>
      <c r="F20" s="124"/>
      <c r="G20" s="514"/>
      <c r="H20" s="514"/>
      <c r="I20" s="515"/>
      <c r="J20" s="516"/>
      <c r="K20" s="517"/>
      <c r="L20" s="332"/>
    </row>
    <row r="21" spans="2:12" ht="39" customHeight="1" thickBot="1">
      <c r="B21" s="760" t="s">
        <v>14</v>
      </c>
      <c r="C21" s="760"/>
      <c r="D21" s="764"/>
      <c r="E21" s="763" t="s">
        <v>15</v>
      </c>
      <c r="F21" s="760"/>
      <c r="G21" s="760"/>
      <c r="H21" s="760"/>
      <c r="I21" s="764"/>
      <c r="J21" s="608" t="s">
        <v>16</v>
      </c>
      <c r="K21" s="760"/>
      <c r="L21" s="760"/>
    </row>
    <row r="22" spans="2:12" ht="31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="128" customFormat="1" ht="18" customHeight="1"/>
    <row r="24" s="128" customFormat="1" ht="18" customHeight="1"/>
    <row r="25" s="128" customFormat="1" ht="18" customHeight="1"/>
    <row r="26" s="128" customFormat="1" ht="7.5" customHeight="1"/>
    <row r="27" s="128" customFormat="1" ht="31.5" customHeight="1"/>
    <row r="28" s="128" customFormat="1" ht="18.75" customHeight="1"/>
    <row r="29" s="128" customFormat="1" ht="18.75" customHeight="1"/>
    <row r="30" s="128" customFormat="1" ht="24.75" customHeight="1"/>
    <row r="31" s="128" customFormat="1" ht="24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39.75" customHeight="1"/>
    <row r="39" s="128" customFormat="1" ht="24.75" customHeight="1"/>
    <row r="40" s="128" customFormat="1" ht="24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39" customHeight="1"/>
    <row r="45" s="128" customFormat="1" ht="12.75"/>
    <row r="46" s="128" customFormat="1" ht="12.75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</sheetData>
  <mergeCells count="29">
    <mergeCell ref="C14:F14"/>
    <mergeCell ref="H14:I14"/>
    <mergeCell ref="G7:G8"/>
    <mergeCell ref="H10:I10"/>
    <mergeCell ref="G13:H13"/>
    <mergeCell ref="I13:J13"/>
    <mergeCell ref="J7:J8"/>
    <mergeCell ref="C7:C8"/>
    <mergeCell ref="C10:F10"/>
    <mergeCell ref="B6:L6"/>
    <mergeCell ref="L7:L8"/>
    <mergeCell ref="H7:H8"/>
    <mergeCell ref="B7:B8"/>
    <mergeCell ref="I7:I8"/>
    <mergeCell ref="E2:I2"/>
    <mergeCell ref="E3:I3"/>
    <mergeCell ref="E4:I4"/>
    <mergeCell ref="B5:M5"/>
    <mergeCell ref="C2:D3"/>
    <mergeCell ref="C4:D4"/>
    <mergeCell ref="G16:H16"/>
    <mergeCell ref="I16:J16"/>
    <mergeCell ref="J21:L21"/>
    <mergeCell ref="E21:I21"/>
    <mergeCell ref="C17:F17"/>
    <mergeCell ref="H17:I17"/>
    <mergeCell ref="G19:H19"/>
    <mergeCell ref="I19:J19"/>
    <mergeCell ref="B21:D21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B2:M44"/>
  <sheetViews>
    <sheetView rightToLeft="1" zoomScale="75" zoomScaleNormal="75" workbookViewId="0" topLeftCell="A30">
      <selection activeCell="N31" sqref="N31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665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.75" customHeight="1" thickBot="1">
      <c r="B9" s="25"/>
      <c r="C9" s="37"/>
      <c r="D9" s="38"/>
      <c r="E9" s="24"/>
      <c r="F9" s="24"/>
      <c r="G9" s="24"/>
      <c r="H9" s="24"/>
      <c r="I9" s="23"/>
      <c r="J9" s="23"/>
      <c r="K9" s="23"/>
      <c r="L9" s="32"/>
    </row>
    <row r="10" spans="2:12" ht="24.75" customHeight="1" thickBot="1">
      <c r="B10" s="80"/>
      <c r="C10" s="669" t="s">
        <v>68</v>
      </c>
      <c r="D10" s="670"/>
      <c r="E10" s="670"/>
      <c r="F10" s="671"/>
      <c r="G10" s="46" t="s">
        <v>27</v>
      </c>
      <c r="H10" s="607" t="s">
        <v>69</v>
      </c>
      <c r="I10" s="604"/>
      <c r="J10" s="41"/>
      <c r="K10" s="23"/>
      <c r="L10" s="15"/>
    </row>
    <row r="11" spans="2:12" ht="27" customHeight="1">
      <c r="B11" s="14">
        <v>1</v>
      </c>
      <c r="C11" s="47" t="s">
        <v>29</v>
      </c>
      <c r="D11" s="412">
        <v>40203</v>
      </c>
      <c r="E11" s="45"/>
      <c r="F11" s="31">
        <v>2</v>
      </c>
      <c r="G11" s="54">
        <v>4.1</v>
      </c>
      <c r="H11" s="54">
        <v>1.7</v>
      </c>
      <c r="I11" s="48">
        <v>0.2</v>
      </c>
      <c r="J11" s="87" t="s">
        <v>58</v>
      </c>
      <c r="K11" s="52">
        <f aca="true" t="shared" si="0" ref="K11:K20">F11*G11*H11*I11</f>
        <v>2.788</v>
      </c>
      <c r="L11" s="53"/>
    </row>
    <row r="12" spans="2:12" ht="27" customHeight="1">
      <c r="B12" s="14">
        <v>2</v>
      </c>
      <c r="C12" s="47" t="s">
        <v>30</v>
      </c>
      <c r="D12" s="158" t="s">
        <v>69</v>
      </c>
      <c r="E12" s="3"/>
      <c r="F12" s="50">
        <v>1</v>
      </c>
      <c r="G12" s="55">
        <v>4.1</v>
      </c>
      <c r="H12" s="55">
        <v>2.6</v>
      </c>
      <c r="I12" s="48">
        <v>0.2</v>
      </c>
      <c r="J12" s="87" t="s">
        <v>58</v>
      </c>
      <c r="K12" s="52">
        <f t="shared" si="0"/>
        <v>2.132</v>
      </c>
      <c r="L12" s="103"/>
    </row>
    <row r="13" spans="2:12" ht="27" customHeight="1">
      <c r="B13" s="14">
        <v>3</v>
      </c>
      <c r="C13" s="47" t="s">
        <v>31</v>
      </c>
      <c r="D13" s="158" t="s">
        <v>69</v>
      </c>
      <c r="E13" s="3"/>
      <c r="F13" s="50">
        <v>2</v>
      </c>
      <c r="G13" s="55">
        <v>2.6</v>
      </c>
      <c r="H13" s="55">
        <v>1.9</v>
      </c>
      <c r="I13" s="48">
        <v>0.2</v>
      </c>
      <c r="J13" s="87" t="s">
        <v>58</v>
      </c>
      <c r="K13" s="52">
        <f t="shared" si="0"/>
        <v>1.976</v>
      </c>
      <c r="L13" s="53"/>
    </row>
    <row r="14" spans="2:12" ht="27" customHeight="1">
      <c r="B14" s="14">
        <v>4</v>
      </c>
      <c r="C14" s="47" t="s">
        <v>32</v>
      </c>
      <c r="D14" s="158" t="s">
        <v>69</v>
      </c>
      <c r="E14" s="3"/>
      <c r="F14" s="50">
        <v>1</v>
      </c>
      <c r="G14" s="55">
        <v>3.1</v>
      </c>
      <c r="H14" s="55">
        <v>3.1</v>
      </c>
      <c r="I14" s="48">
        <v>0.2</v>
      </c>
      <c r="J14" s="87" t="s">
        <v>58</v>
      </c>
      <c r="K14" s="52">
        <f t="shared" si="0"/>
        <v>1.9220000000000004</v>
      </c>
      <c r="L14" s="103"/>
    </row>
    <row r="15" spans="2:12" ht="27" customHeight="1">
      <c r="B15" s="14">
        <v>5</v>
      </c>
      <c r="C15" s="47" t="s">
        <v>33</v>
      </c>
      <c r="D15" s="158" t="s">
        <v>69</v>
      </c>
      <c r="E15" s="3"/>
      <c r="F15" s="50">
        <v>2</v>
      </c>
      <c r="G15" s="55">
        <v>4.1</v>
      </c>
      <c r="H15" s="55">
        <v>1.7</v>
      </c>
      <c r="I15" s="48">
        <v>0.2</v>
      </c>
      <c r="J15" s="87" t="s">
        <v>58</v>
      </c>
      <c r="K15" s="52">
        <f t="shared" si="0"/>
        <v>2.788</v>
      </c>
      <c r="L15" s="53"/>
    </row>
    <row r="16" spans="2:12" ht="27" customHeight="1">
      <c r="B16" s="14">
        <v>6</v>
      </c>
      <c r="C16" s="47" t="s">
        <v>34</v>
      </c>
      <c r="D16" s="158" t="s">
        <v>69</v>
      </c>
      <c r="E16" s="3"/>
      <c r="F16" s="50">
        <v>1</v>
      </c>
      <c r="G16" s="55">
        <v>4.2</v>
      </c>
      <c r="H16" s="55">
        <v>2.6</v>
      </c>
      <c r="I16" s="48">
        <v>0.2</v>
      </c>
      <c r="J16" s="87" t="s">
        <v>58</v>
      </c>
      <c r="K16" s="52">
        <f t="shared" si="0"/>
        <v>2.1840000000000006</v>
      </c>
      <c r="L16" s="53"/>
    </row>
    <row r="17" spans="2:12" ht="27" customHeight="1">
      <c r="B17" s="14">
        <v>7</v>
      </c>
      <c r="C17" s="47" t="s">
        <v>35</v>
      </c>
      <c r="D17" s="158" t="s">
        <v>69</v>
      </c>
      <c r="E17" s="3"/>
      <c r="F17" s="50">
        <v>2</v>
      </c>
      <c r="G17" s="55">
        <v>2</v>
      </c>
      <c r="H17" s="55">
        <v>1.3</v>
      </c>
      <c r="I17" s="48">
        <v>0.2</v>
      </c>
      <c r="J17" s="87" t="s">
        <v>58</v>
      </c>
      <c r="K17" s="52">
        <f t="shared" si="0"/>
        <v>1.04</v>
      </c>
      <c r="L17" s="53"/>
    </row>
    <row r="18" spans="2:12" ht="27" customHeight="1">
      <c r="B18" s="14">
        <v>8</v>
      </c>
      <c r="C18" s="47" t="s">
        <v>36</v>
      </c>
      <c r="D18" s="158" t="s">
        <v>69</v>
      </c>
      <c r="E18" s="3"/>
      <c r="F18" s="50">
        <v>2</v>
      </c>
      <c r="G18" s="55">
        <v>2</v>
      </c>
      <c r="H18" s="55">
        <v>1.4</v>
      </c>
      <c r="I18" s="48">
        <v>0.2</v>
      </c>
      <c r="J18" s="87" t="s">
        <v>58</v>
      </c>
      <c r="K18" s="52">
        <f t="shared" si="0"/>
        <v>1.1199999999999999</v>
      </c>
      <c r="L18" s="53"/>
    </row>
    <row r="19" spans="2:12" ht="27" customHeight="1">
      <c r="B19" s="14">
        <v>9</v>
      </c>
      <c r="C19" s="47" t="s">
        <v>37</v>
      </c>
      <c r="D19" s="158" t="s">
        <v>69</v>
      </c>
      <c r="E19" s="3"/>
      <c r="F19" s="50">
        <v>2</v>
      </c>
      <c r="G19" s="55">
        <v>1.55</v>
      </c>
      <c r="H19" s="55">
        <v>1.6</v>
      </c>
      <c r="I19" s="48">
        <v>0.2</v>
      </c>
      <c r="J19" s="87" t="s">
        <v>58</v>
      </c>
      <c r="K19" s="52">
        <f t="shared" si="0"/>
        <v>0.9920000000000002</v>
      </c>
      <c r="L19" s="53"/>
    </row>
    <row r="20" spans="2:12" ht="27" customHeight="1" thickBot="1">
      <c r="B20" s="14">
        <v>10</v>
      </c>
      <c r="C20" s="47" t="s">
        <v>38</v>
      </c>
      <c r="D20" s="161" t="s">
        <v>69</v>
      </c>
      <c r="E20" s="5"/>
      <c r="F20" s="51">
        <v>2</v>
      </c>
      <c r="G20" s="59">
        <v>2</v>
      </c>
      <c r="H20" s="73">
        <v>1.4</v>
      </c>
      <c r="I20" s="177">
        <v>0.2</v>
      </c>
      <c r="J20" s="88" t="s">
        <v>58</v>
      </c>
      <c r="K20" s="72">
        <f t="shared" si="0"/>
        <v>1.1199999999999999</v>
      </c>
      <c r="L20" s="79"/>
    </row>
    <row r="21" spans="2:13" ht="21.75" customHeight="1" thickBot="1">
      <c r="B21" s="16"/>
      <c r="C21" s="178"/>
      <c r="D21" s="389" t="s">
        <v>46</v>
      </c>
      <c r="E21" s="651" t="s">
        <v>48</v>
      </c>
      <c r="F21" s="652"/>
      <c r="G21" s="74"/>
      <c r="H21" s="74"/>
      <c r="I21" s="402"/>
      <c r="J21" s="89" t="s">
        <v>58</v>
      </c>
      <c r="K21" s="411">
        <f>SUM(K11:K20)</f>
        <v>18.062</v>
      </c>
      <c r="L21" s="410"/>
      <c r="M21" s="1"/>
    </row>
    <row r="22" spans="2:12" ht="39" customHeight="1" thickBot="1">
      <c r="B22" s="596" t="s">
        <v>14</v>
      </c>
      <c r="C22" s="611"/>
      <c r="D22" s="597"/>
      <c r="E22" s="631" t="s">
        <v>15</v>
      </c>
      <c r="F22" s="631"/>
      <c r="G22" s="631"/>
      <c r="H22" s="631"/>
      <c r="I22" s="609"/>
      <c r="J22" s="633" t="s">
        <v>16</v>
      </c>
      <c r="K22" s="631"/>
      <c r="L22" s="608"/>
    </row>
    <row r="23" spans="2:12" ht="31.5" customHeight="1" thickBo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8" customHeight="1">
      <c r="B24" s="6"/>
      <c r="C24" s="618" t="s">
        <v>23</v>
      </c>
      <c r="D24" s="645"/>
      <c r="E24" s="613" t="s">
        <v>17</v>
      </c>
      <c r="F24" s="613"/>
      <c r="G24" s="613"/>
      <c r="H24" s="613"/>
      <c r="I24" s="613"/>
      <c r="J24" s="12" t="s">
        <v>19</v>
      </c>
      <c r="K24" s="30"/>
      <c r="L24" s="7"/>
    </row>
    <row r="25" spans="2:12" ht="18" customHeight="1">
      <c r="B25" s="8"/>
      <c r="C25" s="619"/>
      <c r="D25" s="646"/>
      <c r="E25" s="615" t="s">
        <v>22</v>
      </c>
      <c r="F25" s="615"/>
      <c r="G25" s="615"/>
      <c r="H25" s="615"/>
      <c r="I25" s="615"/>
      <c r="J25" s="13" t="s">
        <v>20</v>
      </c>
      <c r="K25" s="388" t="s">
        <v>663</v>
      </c>
      <c r="L25" s="9"/>
    </row>
    <row r="26" spans="2:12" ht="18" customHeight="1" thickBot="1">
      <c r="B26" s="10"/>
      <c r="C26" s="647" t="s">
        <v>24</v>
      </c>
      <c r="D26" s="648"/>
      <c r="E26" s="616" t="s">
        <v>18</v>
      </c>
      <c r="F26" s="617"/>
      <c r="G26" s="617"/>
      <c r="H26" s="617"/>
      <c r="I26" s="617"/>
      <c r="J26" s="17" t="s">
        <v>21</v>
      </c>
      <c r="K26" s="35"/>
      <c r="L26" s="11"/>
    </row>
    <row r="27" spans="2:13" ht="7.5" customHeight="1" thickBot="1">
      <c r="B27" s="598"/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</row>
    <row r="28" spans="2:12" ht="31.5" customHeight="1" thickBot="1">
      <c r="B28" s="594" t="s">
        <v>667</v>
      </c>
      <c r="C28" s="595"/>
      <c r="D28" s="595"/>
      <c r="E28" s="595"/>
      <c r="F28" s="595"/>
      <c r="G28" s="595"/>
      <c r="H28" s="595"/>
      <c r="I28" s="595"/>
      <c r="J28" s="595"/>
      <c r="K28" s="595"/>
      <c r="L28" s="634"/>
    </row>
    <row r="29" spans="2:12" ht="18.75" customHeight="1">
      <c r="B29" s="635" t="s">
        <v>13</v>
      </c>
      <c r="C29" s="637" t="s">
        <v>1</v>
      </c>
      <c r="D29" s="4" t="s">
        <v>13</v>
      </c>
      <c r="E29" s="20" t="s">
        <v>4</v>
      </c>
      <c r="F29" s="20" t="s">
        <v>4</v>
      </c>
      <c r="G29" s="639" t="s">
        <v>6</v>
      </c>
      <c r="H29" s="639" t="s">
        <v>7</v>
      </c>
      <c r="I29" s="641" t="s">
        <v>12</v>
      </c>
      <c r="J29" s="639" t="s">
        <v>10</v>
      </c>
      <c r="K29" s="34" t="s">
        <v>11</v>
      </c>
      <c r="L29" s="643" t="s">
        <v>0</v>
      </c>
    </row>
    <row r="30" spans="2:12" ht="18.75" customHeight="1" thickBot="1">
      <c r="B30" s="636"/>
      <c r="C30" s="638"/>
      <c r="D30" s="26" t="s">
        <v>2</v>
      </c>
      <c r="E30" s="26" t="s">
        <v>3</v>
      </c>
      <c r="F30" s="26" t="s">
        <v>5</v>
      </c>
      <c r="G30" s="640"/>
      <c r="H30" s="640"/>
      <c r="I30" s="642"/>
      <c r="J30" s="640"/>
      <c r="K30" s="33" t="s">
        <v>8</v>
      </c>
      <c r="L30" s="644"/>
    </row>
    <row r="31" spans="2:12" ht="24.75" customHeight="1" thickBot="1">
      <c r="B31" s="390"/>
      <c r="C31" s="392" t="s">
        <v>44</v>
      </c>
      <c r="D31" s="393"/>
      <c r="E31" s="386"/>
      <c r="F31" s="393"/>
      <c r="G31" s="414" t="s">
        <v>27</v>
      </c>
      <c r="H31" s="672" t="s">
        <v>69</v>
      </c>
      <c r="I31" s="604"/>
      <c r="J31" s="391"/>
      <c r="K31" s="63"/>
      <c r="L31" s="32"/>
    </row>
    <row r="32" spans="2:12" ht="24.75" customHeight="1">
      <c r="B32" s="14">
        <v>11</v>
      </c>
      <c r="C32" s="47" t="s">
        <v>47</v>
      </c>
      <c r="D32" s="413"/>
      <c r="E32" s="24"/>
      <c r="F32" s="31"/>
      <c r="G32" s="54"/>
      <c r="H32" s="54"/>
      <c r="I32" s="48"/>
      <c r="J32" s="87" t="s">
        <v>58</v>
      </c>
      <c r="K32" s="52">
        <f>K21</f>
        <v>18.062</v>
      </c>
      <c r="L32" s="15"/>
    </row>
    <row r="33" spans="2:12" ht="24.75" customHeight="1">
      <c r="B33" s="39">
        <v>12</v>
      </c>
      <c r="C33" s="47" t="s">
        <v>39</v>
      </c>
      <c r="D33" s="161" t="s">
        <v>69</v>
      </c>
      <c r="E33" s="3"/>
      <c r="F33" s="50">
        <v>2</v>
      </c>
      <c r="G33" s="55">
        <v>2</v>
      </c>
      <c r="H33" s="55">
        <v>1.1</v>
      </c>
      <c r="I33" s="48">
        <v>0.2</v>
      </c>
      <c r="J33" s="87" t="s">
        <v>58</v>
      </c>
      <c r="K33" s="52">
        <f>F33*G33*H33*I33</f>
        <v>0.8800000000000001</v>
      </c>
      <c r="L33" s="15"/>
    </row>
    <row r="34" spans="2:12" ht="24.75" customHeight="1">
      <c r="B34" s="14">
        <v>13</v>
      </c>
      <c r="C34" s="47" t="s">
        <v>40</v>
      </c>
      <c r="D34" s="161" t="s">
        <v>69</v>
      </c>
      <c r="E34" s="43"/>
      <c r="F34" s="50">
        <v>2</v>
      </c>
      <c r="G34" s="55">
        <v>1.1</v>
      </c>
      <c r="H34" s="55">
        <v>1.1</v>
      </c>
      <c r="I34" s="48">
        <v>0.2</v>
      </c>
      <c r="J34" s="87" t="s">
        <v>58</v>
      </c>
      <c r="K34" s="52">
        <f>F34*G34*H34*I34</f>
        <v>0.4840000000000001</v>
      </c>
      <c r="L34" s="53"/>
    </row>
    <row r="35" spans="2:12" ht="24.75" customHeight="1">
      <c r="B35" s="14">
        <v>14</v>
      </c>
      <c r="C35" s="47" t="s">
        <v>41</v>
      </c>
      <c r="D35" s="161" t="s">
        <v>69</v>
      </c>
      <c r="E35" s="57"/>
      <c r="F35" s="50">
        <v>2</v>
      </c>
      <c r="G35" s="55">
        <v>1.1</v>
      </c>
      <c r="H35" s="55">
        <v>0.7</v>
      </c>
      <c r="I35" s="48">
        <v>0.2</v>
      </c>
      <c r="J35" s="87" t="s">
        <v>58</v>
      </c>
      <c r="K35" s="52">
        <f>F35*G35*H35*I35</f>
        <v>0.30800000000000005</v>
      </c>
      <c r="L35" s="53"/>
    </row>
    <row r="36" spans="2:12" ht="24.75" customHeight="1">
      <c r="B36" s="14">
        <v>15</v>
      </c>
      <c r="C36" s="47" t="s">
        <v>42</v>
      </c>
      <c r="D36" s="161" t="s">
        <v>69</v>
      </c>
      <c r="E36" s="45"/>
      <c r="F36" s="50">
        <v>1</v>
      </c>
      <c r="G36" s="55">
        <v>1.4</v>
      </c>
      <c r="H36" s="55">
        <v>0.85</v>
      </c>
      <c r="I36" s="48">
        <v>0.2</v>
      </c>
      <c r="J36" s="87" t="s">
        <v>58</v>
      </c>
      <c r="K36" s="52">
        <f>F36*G36*H36*I36</f>
        <v>0.238</v>
      </c>
      <c r="L36" s="53"/>
    </row>
    <row r="37" spans="2:12" ht="24.75" customHeight="1" thickBot="1">
      <c r="B37" s="14">
        <v>16</v>
      </c>
      <c r="C37" s="214" t="s">
        <v>43</v>
      </c>
      <c r="D37" s="161" t="s">
        <v>69</v>
      </c>
      <c r="E37" s="5"/>
      <c r="F37" s="51">
        <v>1</v>
      </c>
      <c r="G37" s="73">
        <v>1.4</v>
      </c>
      <c r="H37" s="73">
        <v>0.45</v>
      </c>
      <c r="I37" s="177">
        <v>0.2</v>
      </c>
      <c r="J37" s="88" t="s">
        <v>58</v>
      </c>
      <c r="K37" s="121">
        <f>F37*G37*H37*I37</f>
        <v>0.126</v>
      </c>
      <c r="L37" s="53"/>
    </row>
    <row r="38" spans="2:12" ht="24.75" customHeight="1" thickBot="1">
      <c r="B38" s="14"/>
      <c r="C38" s="207"/>
      <c r="D38" s="389" t="s">
        <v>45</v>
      </c>
      <c r="E38" s="76"/>
      <c r="F38" s="46" t="s">
        <v>27</v>
      </c>
      <c r="G38" s="602" t="s">
        <v>69</v>
      </c>
      <c r="H38" s="602"/>
      <c r="I38" s="603" t="s">
        <v>49</v>
      </c>
      <c r="J38" s="603"/>
      <c r="K38" s="396">
        <f>SUM(K32:K37)</f>
        <v>20.098000000000003</v>
      </c>
      <c r="L38" s="176"/>
    </row>
    <row r="39" spans="2:12" ht="24.75" customHeight="1">
      <c r="B39" s="14"/>
      <c r="C39" s="47"/>
      <c r="D39" s="173"/>
      <c r="E39" s="24"/>
      <c r="F39" s="31"/>
      <c r="G39" s="54"/>
      <c r="H39" s="54"/>
      <c r="I39" s="48"/>
      <c r="J39" s="48"/>
      <c r="K39" s="52"/>
      <c r="L39" s="53"/>
    </row>
    <row r="40" spans="2:12" ht="24.75" customHeight="1">
      <c r="B40" s="415"/>
      <c r="C40" s="57"/>
      <c r="D40" s="57"/>
      <c r="E40" s="57"/>
      <c r="F40" s="57"/>
      <c r="G40" s="57"/>
      <c r="H40" s="57"/>
      <c r="I40" s="57"/>
      <c r="J40" s="57"/>
      <c r="K40" s="57"/>
      <c r="L40" s="53"/>
    </row>
    <row r="41" spans="2:12" ht="24.75" customHeight="1">
      <c r="B41" s="14"/>
      <c r="C41" s="57"/>
      <c r="D41" s="57"/>
      <c r="E41" s="57"/>
      <c r="F41" s="57"/>
      <c r="G41" s="57"/>
      <c r="H41" s="57"/>
      <c r="I41" s="57"/>
      <c r="J41" s="57"/>
      <c r="K41" s="57"/>
      <c r="L41" s="53"/>
    </row>
    <row r="42" spans="2:12" ht="24.75" customHeight="1">
      <c r="B42" s="14"/>
      <c r="C42" s="57"/>
      <c r="D42" s="57"/>
      <c r="E42" s="57"/>
      <c r="F42" s="57"/>
      <c r="G42" s="57"/>
      <c r="H42" s="57"/>
      <c r="I42" s="57"/>
      <c r="J42" s="57"/>
      <c r="K42" s="57"/>
      <c r="L42" s="53"/>
    </row>
    <row r="43" spans="2:13" ht="24.75" customHeight="1" thickBot="1">
      <c r="B43" s="16"/>
      <c r="C43" s="100"/>
      <c r="D43" s="99"/>
      <c r="E43" s="100"/>
      <c r="F43" s="96"/>
      <c r="G43" s="100"/>
      <c r="H43" s="100"/>
      <c r="I43" s="96"/>
      <c r="J43" s="100"/>
      <c r="K43" s="97"/>
      <c r="L43" s="98"/>
      <c r="M43" s="1"/>
    </row>
    <row r="44" spans="2:12" ht="39" customHeight="1" thickBot="1">
      <c r="B44" s="596" t="s">
        <v>14</v>
      </c>
      <c r="C44" s="611"/>
      <c r="D44" s="611"/>
      <c r="E44" s="610" t="s">
        <v>15</v>
      </c>
      <c r="F44" s="611"/>
      <c r="G44" s="611"/>
      <c r="H44" s="611"/>
      <c r="I44" s="597"/>
      <c r="J44" s="610" t="s">
        <v>16</v>
      </c>
      <c r="K44" s="611"/>
      <c r="L44" s="608"/>
    </row>
  </sheetData>
  <mergeCells count="40">
    <mergeCell ref="J44:L44"/>
    <mergeCell ref="H31:I31"/>
    <mergeCell ref="I38:J38"/>
    <mergeCell ref="G38:H38"/>
    <mergeCell ref="B44:D44"/>
    <mergeCell ref="E44:I44"/>
    <mergeCell ref="B27:M27"/>
    <mergeCell ref="B28:L28"/>
    <mergeCell ref="B29:B30"/>
    <mergeCell ref="C29:C30"/>
    <mergeCell ref="G29:G30"/>
    <mergeCell ref="H29:H30"/>
    <mergeCell ref="I29:I30"/>
    <mergeCell ref="J29:J30"/>
    <mergeCell ref="L29:L30"/>
    <mergeCell ref="C24:D25"/>
    <mergeCell ref="E24:I24"/>
    <mergeCell ref="E25:I25"/>
    <mergeCell ref="C26:D26"/>
    <mergeCell ref="E26:I26"/>
    <mergeCell ref="B22:D22"/>
    <mergeCell ref="J22:L22"/>
    <mergeCell ref="G7:G8"/>
    <mergeCell ref="H7:H8"/>
    <mergeCell ref="J7:J8"/>
    <mergeCell ref="E22:I22"/>
    <mergeCell ref="C10:F10"/>
    <mergeCell ref="H10:I10"/>
    <mergeCell ref="E21:F21"/>
    <mergeCell ref="B6:L6"/>
    <mergeCell ref="C7:C8"/>
    <mergeCell ref="I7:I8"/>
    <mergeCell ref="L7:L8"/>
    <mergeCell ref="B7:B8"/>
    <mergeCell ref="B5:M5"/>
    <mergeCell ref="E2:I2"/>
    <mergeCell ref="E3:I3"/>
    <mergeCell ref="E4:I4"/>
    <mergeCell ref="C2:D3"/>
    <mergeCell ref="C4:D4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34"/>
  </sheetPr>
  <dimension ref="A2:M93"/>
  <sheetViews>
    <sheetView rightToLeft="1" zoomScale="75" zoomScaleNormal="75" workbookViewId="0" topLeftCell="B1">
      <selection activeCell="B6" sqref="B6:L6"/>
    </sheetView>
  </sheetViews>
  <sheetFormatPr defaultColWidth="9.140625" defaultRowHeight="12.75"/>
  <cols>
    <col min="1" max="1" width="1.7109375" style="128" customWidth="1"/>
    <col min="2" max="2" width="4.57421875" style="0" customWidth="1"/>
    <col min="3" max="3" width="20.7109375" style="0" customWidth="1"/>
    <col min="4" max="4" width="11.7109375" style="0" customWidth="1"/>
    <col min="5" max="5" width="12.7109375" style="0" customWidth="1"/>
    <col min="6" max="6" width="8.57421875" style="353" customWidth="1"/>
    <col min="7" max="7" width="8.57421875" style="358" customWidth="1"/>
    <col min="8" max="8" width="8.57421875" style="126" customWidth="1"/>
    <col min="9" max="10" width="8.57421875" style="0" customWidth="1"/>
    <col min="11" max="11" width="12.710937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684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322" t="s">
        <v>4</v>
      </c>
      <c r="G7" s="700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3" ht="18.75" customHeight="1" thickBot="1">
      <c r="B8" s="636"/>
      <c r="C8" s="638"/>
      <c r="D8" s="26" t="s">
        <v>2</v>
      </c>
      <c r="E8" s="26" t="s">
        <v>3</v>
      </c>
      <c r="F8" s="321" t="s">
        <v>5</v>
      </c>
      <c r="G8" s="638"/>
      <c r="H8" s="640"/>
      <c r="I8" s="642"/>
      <c r="J8" s="640"/>
      <c r="K8" s="33" t="s">
        <v>8</v>
      </c>
      <c r="L8" s="823"/>
      <c r="M8" s="2"/>
    </row>
    <row r="9" spans="1:13" ht="22.5" customHeight="1">
      <c r="A9" s="340"/>
      <c r="B9" s="338"/>
      <c r="C9" s="269"/>
      <c r="D9" s="269"/>
      <c r="E9" s="269"/>
      <c r="F9" s="354"/>
      <c r="G9" s="31"/>
      <c r="H9" s="24"/>
      <c r="I9" s="269"/>
      <c r="J9" s="269"/>
      <c r="K9" s="269"/>
      <c r="L9" s="334"/>
      <c r="M9" s="2"/>
    </row>
    <row r="10" spans="1:13" ht="30" customHeight="1" thickBot="1">
      <c r="A10" s="340"/>
      <c r="B10" s="339"/>
      <c r="C10" s="821" t="s">
        <v>597</v>
      </c>
      <c r="D10" s="822"/>
      <c r="E10" s="180" t="s">
        <v>11</v>
      </c>
      <c r="F10" s="50" t="s">
        <v>604</v>
      </c>
      <c r="G10" s="50"/>
      <c r="H10" s="3"/>
      <c r="I10" s="314" t="s">
        <v>596</v>
      </c>
      <c r="J10" s="261"/>
      <c r="K10" s="261"/>
      <c r="L10" s="335"/>
      <c r="M10" s="2"/>
    </row>
    <row r="11" spans="1:13" s="312" customFormat="1" ht="19.5" customHeight="1">
      <c r="A11" s="340"/>
      <c r="B11" s="317">
        <v>1</v>
      </c>
      <c r="C11" s="108" t="s">
        <v>598</v>
      </c>
      <c r="D11" s="68" t="s">
        <v>69</v>
      </c>
      <c r="E11" s="350">
        <f>'متره ص(5)'!K38</f>
        <v>20.098000000000003</v>
      </c>
      <c r="F11" s="55">
        <v>0.3</v>
      </c>
      <c r="G11" s="348">
        <v>1</v>
      </c>
      <c r="H11" s="348">
        <v>1</v>
      </c>
      <c r="I11" s="343">
        <v>200</v>
      </c>
      <c r="J11" s="316" t="s">
        <v>105</v>
      </c>
      <c r="K11" s="344">
        <f>ROUND(E11*I11*F11*G11*H11,0)</f>
        <v>1206</v>
      </c>
      <c r="L11" s="335"/>
      <c r="M11" s="336"/>
    </row>
    <row r="12" spans="1:13" ht="19.5" customHeight="1">
      <c r="A12" s="340"/>
      <c r="B12" s="317">
        <v>2</v>
      </c>
      <c r="C12" s="108" t="s">
        <v>599</v>
      </c>
      <c r="D12" s="345" t="s">
        <v>134</v>
      </c>
      <c r="E12" s="350">
        <f>'متره ص(12)'!K19</f>
        <v>9.39</v>
      </c>
      <c r="F12" s="348">
        <v>1</v>
      </c>
      <c r="G12" s="348">
        <v>1</v>
      </c>
      <c r="H12" s="348">
        <v>1</v>
      </c>
      <c r="I12" s="50">
        <v>150</v>
      </c>
      <c r="J12" s="316" t="s">
        <v>105</v>
      </c>
      <c r="K12" s="344">
        <f aca="true" t="shared" si="0" ref="K12:K19">ROUND(E12*I12*F12*G12*H12,0)</f>
        <v>1409</v>
      </c>
      <c r="L12" s="335"/>
      <c r="M12" s="2"/>
    </row>
    <row r="13" spans="1:13" ht="19.5" customHeight="1">
      <c r="A13" s="340"/>
      <c r="B13" s="317">
        <v>3</v>
      </c>
      <c r="C13" s="108" t="s">
        <v>600</v>
      </c>
      <c r="D13" s="346" t="s">
        <v>144</v>
      </c>
      <c r="E13" s="350">
        <f>'متره ص(13)'!K38</f>
        <v>10.049000000000001</v>
      </c>
      <c r="F13" s="348">
        <v>1</v>
      </c>
      <c r="G13" s="348">
        <v>1</v>
      </c>
      <c r="H13" s="348">
        <v>1</v>
      </c>
      <c r="I13" s="50">
        <v>250</v>
      </c>
      <c r="J13" s="316" t="s">
        <v>105</v>
      </c>
      <c r="K13" s="344">
        <f t="shared" si="0"/>
        <v>2512</v>
      </c>
      <c r="L13" s="335"/>
      <c r="M13" s="2"/>
    </row>
    <row r="14" spans="1:13" s="326" customFormat="1" ht="19.5" customHeight="1">
      <c r="A14" s="340"/>
      <c r="B14" s="317">
        <v>4</v>
      </c>
      <c r="C14" s="108" t="s">
        <v>601</v>
      </c>
      <c r="D14" s="345" t="s">
        <v>152</v>
      </c>
      <c r="E14" s="350">
        <f>'متره ص(14)'!K38</f>
        <v>55.125</v>
      </c>
      <c r="F14" s="348">
        <v>1</v>
      </c>
      <c r="G14" s="348">
        <v>1</v>
      </c>
      <c r="H14" s="348">
        <v>1</v>
      </c>
      <c r="I14" s="50">
        <v>300</v>
      </c>
      <c r="J14" s="316" t="s">
        <v>105</v>
      </c>
      <c r="K14" s="344">
        <f t="shared" si="0"/>
        <v>16538</v>
      </c>
      <c r="L14" s="335"/>
      <c r="M14" s="337"/>
    </row>
    <row r="15" spans="1:13" s="326" customFormat="1" ht="19.5" customHeight="1">
      <c r="A15" s="340"/>
      <c r="B15" s="317">
        <v>5</v>
      </c>
      <c r="C15" s="108" t="s">
        <v>602</v>
      </c>
      <c r="D15" s="346" t="s">
        <v>154</v>
      </c>
      <c r="E15" s="350">
        <f>'متره ص(14)'!K42</f>
        <v>10.244</v>
      </c>
      <c r="F15" s="348">
        <v>1</v>
      </c>
      <c r="G15" s="348">
        <v>1</v>
      </c>
      <c r="H15" s="348">
        <v>1</v>
      </c>
      <c r="I15" s="50">
        <v>150</v>
      </c>
      <c r="J15" s="316" t="s">
        <v>105</v>
      </c>
      <c r="K15" s="344">
        <f t="shared" si="0"/>
        <v>1537</v>
      </c>
      <c r="L15" s="335"/>
      <c r="M15" s="337"/>
    </row>
    <row r="16" spans="1:13" s="326" customFormat="1" ht="19.5" customHeight="1">
      <c r="A16" s="340"/>
      <c r="B16" s="317">
        <v>6</v>
      </c>
      <c r="C16" s="108" t="s">
        <v>603</v>
      </c>
      <c r="D16" s="345" t="s">
        <v>238</v>
      </c>
      <c r="E16" s="350">
        <f>'متره ص(21)'!K13</f>
        <v>296.25</v>
      </c>
      <c r="F16" s="50">
        <v>0.5</v>
      </c>
      <c r="G16" s="359">
        <v>1</v>
      </c>
      <c r="H16" s="349">
        <v>1</v>
      </c>
      <c r="I16" s="50">
        <v>300</v>
      </c>
      <c r="J16" s="316" t="s">
        <v>105</v>
      </c>
      <c r="K16" s="344">
        <f>ROUND(E16*I16*F16*G16*H16,0)</f>
        <v>44438</v>
      </c>
      <c r="L16" s="335"/>
      <c r="M16" s="337"/>
    </row>
    <row r="17" spans="1:13" s="326" customFormat="1" ht="19.5" customHeight="1">
      <c r="A17" s="340"/>
      <c r="B17" s="317">
        <v>7</v>
      </c>
      <c r="C17" s="284" t="s">
        <v>605</v>
      </c>
      <c r="D17" s="345" t="s">
        <v>243</v>
      </c>
      <c r="E17" s="342">
        <f>'متره ص(22)'!K13</f>
        <v>10.700000000000003</v>
      </c>
      <c r="F17" s="50">
        <v>0.3</v>
      </c>
      <c r="G17" s="359">
        <v>1</v>
      </c>
      <c r="H17" s="349">
        <v>1</v>
      </c>
      <c r="I17" s="50">
        <v>200</v>
      </c>
      <c r="J17" s="316" t="s">
        <v>105</v>
      </c>
      <c r="K17" s="352">
        <f t="shared" si="0"/>
        <v>642</v>
      </c>
      <c r="L17" s="335"/>
      <c r="M17" s="337"/>
    </row>
    <row r="18" spans="1:13" s="326" customFormat="1" ht="19.5" customHeight="1">
      <c r="A18" s="340"/>
      <c r="B18" s="317">
        <v>8</v>
      </c>
      <c r="C18" s="284" t="s">
        <v>606</v>
      </c>
      <c r="D18" s="346" t="s">
        <v>253</v>
      </c>
      <c r="E18" s="342">
        <f>'متره ص(22)'!K22</f>
        <v>148.62</v>
      </c>
      <c r="F18" s="50">
        <v>0.3</v>
      </c>
      <c r="G18" s="50">
        <v>0.22</v>
      </c>
      <c r="H18" s="349">
        <v>1</v>
      </c>
      <c r="I18" s="50">
        <v>200</v>
      </c>
      <c r="J18" s="316" t="s">
        <v>105</v>
      </c>
      <c r="K18" s="341">
        <f t="shared" si="0"/>
        <v>1962</v>
      </c>
      <c r="L18" s="335"/>
      <c r="M18" s="337"/>
    </row>
    <row r="19" spans="1:13" ht="19.5" customHeight="1">
      <c r="A19" s="340"/>
      <c r="B19" s="317">
        <v>9</v>
      </c>
      <c r="C19" s="284" t="s">
        <v>607</v>
      </c>
      <c r="D19" s="345" t="s">
        <v>261</v>
      </c>
      <c r="E19" s="342">
        <f>'متره ص(23)'!K17</f>
        <v>32.42</v>
      </c>
      <c r="F19" s="50">
        <v>0.3</v>
      </c>
      <c r="G19" s="50">
        <v>0.11</v>
      </c>
      <c r="H19" s="349">
        <v>1</v>
      </c>
      <c r="I19" s="50">
        <v>200</v>
      </c>
      <c r="J19" s="316" t="s">
        <v>105</v>
      </c>
      <c r="K19" s="361">
        <f t="shared" si="0"/>
        <v>214</v>
      </c>
      <c r="L19" s="351"/>
      <c r="M19" s="2"/>
    </row>
    <row r="20" spans="1:12" ht="19.5" customHeight="1">
      <c r="A20" s="340"/>
      <c r="B20" s="317">
        <v>10</v>
      </c>
      <c r="C20" s="284" t="s">
        <v>608</v>
      </c>
      <c r="D20" s="346" t="s">
        <v>271</v>
      </c>
      <c r="E20" s="342">
        <f>'متره ص(26)'!K17</f>
        <v>91.56000000000002</v>
      </c>
      <c r="F20" s="50">
        <v>0.15</v>
      </c>
      <c r="G20" s="50">
        <v>0.11</v>
      </c>
      <c r="H20" s="349">
        <v>1</v>
      </c>
      <c r="I20" s="50">
        <v>200</v>
      </c>
      <c r="J20" s="316" t="s">
        <v>105</v>
      </c>
      <c r="K20" s="341">
        <f>ROUND(E20*I20*F20*G20*H20,0)</f>
        <v>302</v>
      </c>
      <c r="L20" s="266"/>
    </row>
    <row r="21" spans="1:12" ht="19.5" customHeight="1">
      <c r="A21" s="340"/>
      <c r="B21" s="317">
        <v>11</v>
      </c>
      <c r="C21" s="108" t="s">
        <v>609</v>
      </c>
      <c r="D21" s="346" t="s">
        <v>311</v>
      </c>
      <c r="E21" s="342">
        <f>'متره ص(27)'!K17</f>
        <v>72.59</v>
      </c>
      <c r="F21" s="349">
        <v>1</v>
      </c>
      <c r="G21" s="50">
        <v>0.05</v>
      </c>
      <c r="H21" s="349">
        <v>1</v>
      </c>
      <c r="I21" s="50">
        <v>225</v>
      </c>
      <c r="J21" s="316" t="s">
        <v>105</v>
      </c>
      <c r="K21" s="341">
        <f>ROUND(E21*I21*F21*G21*H21,0)</f>
        <v>817</v>
      </c>
      <c r="L21" s="266"/>
    </row>
    <row r="22" spans="1:12" ht="19.5" customHeight="1">
      <c r="A22" s="340"/>
      <c r="B22" s="317">
        <v>12</v>
      </c>
      <c r="C22" s="314" t="s">
        <v>611</v>
      </c>
      <c r="D22" s="345" t="s">
        <v>427</v>
      </c>
      <c r="E22" s="342">
        <f>'متره ص(37)'!K11</f>
        <v>67.8</v>
      </c>
      <c r="F22" s="349">
        <v>1</v>
      </c>
      <c r="G22" s="50">
        <v>0.03</v>
      </c>
      <c r="H22" s="349">
        <v>1</v>
      </c>
      <c r="I22" s="50">
        <v>285</v>
      </c>
      <c r="J22" s="316" t="s">
        <v>105</v>
      </c>
      <c r="K22" s="341">
        <f>ROUND(E22*I22*F22*G22*H22,0)</f>
        <v>580</v>
      </c>
      <c r="L22" s="266"/>
    </row>
    <row r="23" spans="1:12" ht="19.5" customHeight="1">
      <c r="A23" s="340"/>
      <c r="B23" s="317">
        <v>13</v>
      </c>
      <c r="C23" s="314" t="s">
        <v>611</v>
      </c>
      <c r="D23" s="345" t="s">
        <v>434</v>
      </c>
      <c r="E23" s="342">
        <f>'متره ص(37)'!K23</f>
        <v>260.06</v>
      </c>
      <c r="F23" s="349">
        <v>1</v>
      </c>
      <c r="G23" s="50">
        <v>0.03</v>
      </c>
      <c r="H23" s="349">
        <v>1</v>
      </c>
      <c r="I23" s="50">
        <v>285</v>
      </c>
      <c r="J23" s="316" t="s">
        <v>105</v>
      </c>
      <c r="K23" s="341">
        <f>ROUND(E23*I23*F23*G23*H23,0)</f>
        <v>2224</v>
      </c>
      <c r="L23" s="266"/>
    </row>
    <row r="24" spans="1:12" ht="19.5" customHeight="1" thickBot="1">
      <c r="A24" s="340"/>
      <c r="B24" s="317">
        <v>14</v>
      </c>
      <c r="C24" s="3" t="s">
        <v>622</v>
      </c>
      <c r="D24" s="519" t="s">
        <v>610</v>
      </c>
      <c r="E24" s="355">
        <f>'[1]فصل(18)'!$F$17</f>
        <v>0</v>
      </c>
      <c r="F24" s="377">
        <v>1</v>
      </c>
      <c r="G24" s="520">
        <v>1</v>
      </c>
      <c r="H24" s="520">
        <v>1</v>
      </c>
      <c r="I24" s="5">
        <v>5</v>
      </c>
      <c r="J24" s="330" t="s">
        <v>105</v>
      </c>
      <c r="K24" s="521">
        <f>ROUND(E24*I24*F24*G24*H24,0)</f>
        <v>0</v>
      </c>
      <c r="L24" s="266"/>
    </row>
    <row r="25" spans="1:12" ht="19.5" customHeight="1" thickBot="1">
      <c r="A25" s="340"/>
      <c r="B25" s="271"/>
      <c r="C25" s="518"/>
      <c r="D25" s="522"/>
      <c r="E25" s="523" t="s">
        <v>46</v>
      </c>
      <c r="F25" s="524"/>
      <c r="G25" s="75"/>
      <c r="H25" s="46"/>
      <c r="I25" s="273"/>
      <c r="J25" s="273"/>
      <c r="K25" s="525">
        <f>SUM(K11:K24)</f>
        <v>74381</v>
      </c>
      <c r="L25" s="332"/>
    </row>
    <row r="26" spans="2:12" ht="39" customHeight="1" thickBot="1">
      <c r="B26" s="760" t="s">
        <v>14</v>
      </c>
      <c r="C26" s="760"/>
      <c r="D26" s="759"/>
      <c r="E26" s="757" t="s">
        <v>15</v>
      </c>
      <c r="F26" s="758"/>
      <c r="G26" s="758"/>
      <c r="H26" s="758"/>
      <c r="I26" s="759"/>
      <c r="J26" s="632" t="s">
        <v>16</v>
      </c>
      <c r="K26" s="758"/>
      <c r="L26" s="760"/>
    </row>
    <row r="27" spans="2:12" ht="31.5" customHeight="1">
      <c r="B27" s="1"/>
      <c r="C27" s="1"/>
      <c r="D27" s="1"/>
      <c r="E27" s="1"/>
      <c r="F27" s="356"/>
      <c r="G27" s="360"/>
      <c r="H27" s="320"/>
      <c r="I27" s="1"/>
      <c r="J27" s="1"/>
      <c r="K27" s="1"/>
      <c r="L27" s="1"/>
    </row>
    <row r="28" spans="6:8" s="128" customFormat="1" ht="18" customHeight="1">
      <c r="F28" s="357"/>
      <c r="G28" s="358"/>
      <c r="H28" s="126"/>
    </row>
    <row r="29" spans="6:8" s="128" customFormat="1" ht="18" customHeight="1">
      <c r="F29" s="357"/>
      <c r="G29" s="358"/>
      <c r="H29" s="126"/>
    </row>
    <row r="30" spans="6:8" s="128" customFormat="1" ht="18" customHeight="1">
      <c r="F30" s="357"/>
      <c r="G30" s="358"/>
      <c r="H30" s="126"/>
    </row>
    <row r="31" spans="6:8" s="128" customFormat="1" ht="7.5" customHeight="1">
      <c r="F31" s="357"/>
      <c r="G31" s="358"/>
      <c r="H31" s="126"/>
    </row>
    <row r="32" spans="6:8" s="128" customFormat="1" ht="31.5" customHeight="1">
      <c r="F32" s="357"/>
      <c r="G32" s="358"/>
      <c r="H32" s="126"/>
    </row>
    <row r="33" spans="6:8" s="128" customFormat="1" ht="18.75" customHeight="1">
      <c r="F33" s="357"/>
      <c r="G33" s="358"/>
      <c r="H33" s="126"/>
    </row>
    <row r="34" spans="6:8" s="128" customFormat="1" ht="18.75" customHeight="1">
      <c r="F34" s="357"/>
      <c r="G34" s="358"/>
      <c r="H34" s="126"/>
    </row>
    <row r="35" spans="6:8" s="128" customFormat="1" ht="24.75" customHeight="1">
      <c r="F35" s="357"/>
      <c r="G35" s="358"/>
      <c r="H35" s="126"/>
    </row>
    <row r="36" spans="6:8" s="128" customFormat="1" ht="24.75" customHeight="1">
      <c r="F36" s="357"/>
      <c r="G36" s="358"/>
      <c r="H36" s="126"/>
    </row>
    <row r="37" spans="6:8" s="128" customFormat="1" ht="24.75" customHeight="1">
      <c r="F37" s="357"/>
      <c r="G37" s="358"/>
      <c r="H37" s="126"/>
    </row>
    <row r="38" spans="6:8" s="128" customFormat="1" ht="24.75" customHeight="1">
      <c r="F38" s="357"/>
      <c r="G38" s="358"/>
      <c r="H38" s="126"/>
    </row>
    <row r="39" spans="6:8" s="128" customFormat="1" ht="24.75" customHeight="1">
      <c r="F39" s="357"/>
      <c r="G39" s="358"/>
      <c r="H39" s="126"/>
    </row>
    <row r="40" spans="6:8" s="128" customFormat="1" ht="24.75" customHeight="1">
      <c r="F40" s="357"/>
      <c r="G40" s="358"/>
      <c r="H40" s="126"/>
    </row>
    <row r="41" spans="6:8" s="128" customFormat="1" ht="24.75" customHeight="1">
      <c r="F41" s="357"/>
      <c r="G41" s="358"/>
      <c r="H41" s="126"/>
    </row>
    <row r="42" spans="6:8" s="128" customFormat="1" ht="24.75" customHeight="1">
      <c r="F42" s="357"/>
      <c r="G42" s="358"/>
      <c r="H42" s="126"/>
    </row>
    <row r="43" spans="6:8" s="128" customFormat="1" ht="39.75" customHeight="1">
      <c r="F43" s="357"/>
      <c r="G43" s="358"/>
      <c r="H43" s="126"/>
    </row>
    <row r="44" spans="6:8" s="128" customFormat="1" ht="24.75" customHeight="1">
      <c r="F44" s="357"/>
      <c r="G44" s="358"/>
      <c r="H44" s="126"/>
    </row>
    <row r="45" spans="6:8" s="128" customFormat="1" ht="24.75" customHeight="1">
      <c r="F45" s="357"/>
      <c r="G45" s="358"/>
      <c r="H45" s="126"/>
    </row>
    <row r="46" spans="6:8" s="128" customFormat="1" ht="24.75" customHeight="1">
      <c r="F46" s="357"/>
      <c r="G46" s="358"/>
      <c r="H46" s="126"/>
    </row>
    <row r="47" spans="6:8" s="128" customFormat="1" ht="24.75" customHeight="1">
      <c r="F47" s="357"/>
      <c r="G47" s="358"/>
      <c r="H47" s="126"/>
    </row>
    <row r="48" spans="6:8" s="128" customFormat="1" ht="24.75" customHeight="1">
      <c r="F48" s="357"/>
      <c r="G48" s="358"/>
      <c r="H48" s="126"/>
    </row>
    <row r="49" spans="6:8" s="128" customFormat="1" ht="39" customHeight="1">
      <c r="F49" s="357"/>
      <c r="G49" s="358"/>
      <c r="H49" s="126"/>
    </row>
    <row r="50" spans="6:8" s="128" customFormat="1" ht="18">
      <c r="F50" s="357"/>
      <c r="G50" s="358"/>
      <c r="H50" s="126"/>
    </row>
    <row r="51" spans="6:8" s="128" customFormat="1" ht="18">
      <c r="F51" s="357"/>
      <c r="G51" s="358"/>
      <c r="H51" s="126"/>
    </row>
    <row r="52" spans="6:8" s="128" customFormat="1" ht="18">
      <c r="F52" s="357"/>
      <c r="G52" s="358"/>
      <c r="H52" s="126"/>
    </row>
    <row r="53" spans="6:8" s="128" customFormat="1" ht="18">
      <c r="F53" s="357"/>
      <c r="G53" s="358"/>
      <c r="H53" s="126"/>
    </row>
    <row r="54" spans="6:8" s="128" customFormat="1" ht="18">
      <c r="F54" s="357"/>
      <c r="G54" s="358"/>
      <c r="H54" s="126"/>
    </row>
    <row r="55" spans="6:8" s="128" customFormat="1" ht="18">
      <c r="F55" s="357"/>
      <c r="G55" s="358"/>
      <c r="H55" s="126"/>
    </row>
    <row r="56" spans="6:8" s="128" customFormat="1" ht="18">
      <c r="F56" s="357"/>
      <c r="G56" s="358"/>
      <c r="H56" s="126"/>
    </row>
    <row r="57" spans="6:8" s="128" customFormat="1" ht="18">
      <c r="F57" s="357"/>
      <c r="G57" s="358"/>
      <c r="H57" s="126"/>
    </row>
    <row r="58" spans="6:8" s="128" customFormat="1" ht="18">
      <c r="F58" s="357"/>
      <c r="G58" s="358"/>
      <c r="H58" s="126"/>
    </row>
    <row r="59" spans="6:8" s="128" customFormat="1" ht="18">
      <c r="F59" s="357"/>
      <c r="G59" s="358"/>
      <c r="H59" s="126"/>
    </row>
    <row r="60" spans="6:8" s="128" customFormat="1" ht="18">
      <c r="F60" s="357"/>
      <c r="G60" s="358"/>
      <c r="H60" s="126"/>
    </row>
    <row r="61" spans="6:8" s="128" customFormat="1" ht="18">
      <c r="F61" s="357"/>
      <c r="G61" s="358"/>
      <c r="H61" s="126"/>
    </row>
    <row r="62" spans="6:8" s="128" customFormat="1" ht="18">
      <c r="F62" s="357"/>
      <c r="G62" s="358"/>
      <c r="H62" s="126"/>
    </row>
    <row r="63" spans="6:8" s="128" customFormat="1" ht="18">
      <c r="F63" s="357"/>
      <c r="G63" s="358"/>
      <c r="H63" s="126"/>
    </row>
    <row r="64" spans="6:8" s="128" customFormat="1" ht="18">
      <c r="F64" s="357"/>
      <c r="G64" s="358"/>
      <c r="H64" s="126"/>
    </row>
    <row r="65" spans="6:8" s="128" customFormat="1" ht="18">
      <c r="F65" s="357"/>
      <c r="G65" s="358"/>
      <c r="H65" s="126"/>
    </row>
    <row r="66" spans="6:8" s="128" customFormat="1" ht="18">
      <c r="F66" s="357"/>
      <c r="G66" s="358"/>
      <c r="H66" s="126"/>
    </row>
    <row r="67" spans="6:8" s="128" customFormat="1" ht="18">
      <c r="F67" s="357"/>
      <c r="G67" s="358"/>
      <c r="H67" s="126"/>
    </row>
    <row r="68" spans="6:8" s="128" customFormat="1" ht="18">
      <c r="F68" s="357"/>
      <c r="G68" s="358"/>
      <c r="H68" s="126"/>
    </row>
    <row r="69" spans="6:8" s="128" customFormat="1" ht="18">
      <c r="F69" s="357"/>
      <c r="G69" s="358"/>
      <c r="H69" s="126"/>
    </row>
    <row r="70" spans="6:8" s="128" customFormat="1" ht="18">
      <c r="F70" s="357"/>
      <c r="G70" s="358"/>
      <c r="H70" s="126"/>
    </row>
    <row r="71" spans="6:8" s="128" customFormat="1" ht="18">
      <c r="F71" s="357"/>
      <c r="G71" s="358"/>
      <c r="H71" s="126"/>
    </row>
    <row r="72" spans="6:8" s="128" customFormat="1" ht="18">
      <c r="F72" s="357"/>
      <c r="G72" s="358"/>
      <c r="H72" s="126"/>
    </row>
    <row r="73" spans="6:8" s="128" customFormat="1" ht="18">
      <c r="F73" s="357"/>
      <c r="G73" s="358"/>
      <c r="H73" s="126"/>
    </row>
    <row r="74" spans="6:8" s="128" customFormat="1" ht="18">
      <c r="F74" s="357"/>
      <c r="G74" s="358"/>
      <c r="H74" s="126"/>
    </row>
    <row r="75" spans="6:8" s="128" customFormat="1" ht="18">
      <c r="F75" s="357"/>
      <c r="G75" s="358"/>
      <c r="H75" s="126"/>
    </row>
    <row r="76" spans="6:8" s="128" customFormat="1" ht="18">
      <c r="F76" s="357"/>
      <c r="G76" s="358"/>
      <c r="H76" s="126"/>
    </row>
    <row r="77" spans="6:8" s="128" customFormat="1" ht="18">
      <c r="F77" s="357"/>
      <c r="G77" s="358"/>
      <c r="H77" s="126"/>
    </row>
    <row r="78" spans="6:8" s="128" customFormat="1" ht="18">
      <c r="F78" s="357"/>
      <c r="G78" s="358"/>
      <c r="H78" s="126"/>
    </row>
    <row r="79" spans="6:8" s="128" customFormat="1" ht="18">
      <c r="F79" s="357"/>
      <c r="G79" s="358"/>
      <c r="H79" s="126"/>
    </row>
    <row r="80" spans="6:8" s="128" customFormat="1" ht="18">
      <c r="F80" s="357"/>
      <c r="G80" s="358"/>
      <c r="H80" s="126"/>
    </row>
    <row r="81" spans="6:8" s="128" customFormat="1" ht="18">
      <c r="F81" s="357"/>
      <c r="G81" s="358"/>
      <c r="H81" s="126"/>
    </row>
    <row r="82" spans="6:8" s="128" customFormat="1" ht="18">
      <c r="F82" s="357"/>
      <c r="G82" s="358"/>
      <c r="H82" s="126"/>
    </row>
    <row r="83" spans="6:8" s="128" customFormat="1" ht="18">
      <c r="F83" s="357"/>
      <c r="G83" s="358"/>
      <c r="H83" s="126"/>
    </row>
    <row r="84" spans="6:8" s="128" customFormat="1" ht="18">
      <c r="F84" s="357"/>
      <c r="G84" s="358"/>
      <c r="H84" s="126"/>
    </row>
    <row r="85" spans="6:8" s="128" customFormat="1" ht="18">
      <c r="F85" s="357"/>
      <c r="G85" s="358"/>
      <c r="H85" s="126"/>
    </row>
    <row r="86" spans="6:8" s="128" customFormat="1" ht="18">
      <c r="F86" s="357"/>
      <c r="G86" s="358"/>
      <c r="H86" s="126"/>
    </row>
    <row r="87" spans="6:8" s="128" customFormat="1" ht="18">
      <c r="F87" s="357"/>
      <c r="G87" s="358"/>
      <c r="H87" s="126"/>
    </row>
    <row r="88" spans="6:8" s="128" customFormat="1" ht="18">
      <c r="F88" s="357"/>
      <c r="G88" s="358"/>
      <c r="H88" s="126"/>
    </row>
    <row r="89" spans="6:8" s="128" customFormat="1" ht="18">
      <c r="F89" s="357"/>
      <c r="G89" s="358"/>
      <c r="H89" s="126"/>
    </row>
    <row r="90" spans="6:8" s="128" customFormat="1" ht="18">
      <c r="F90" s="357"/>
      <c r="G90" s="358"/>
      <c r="H90" s="126"/>
    </row>
    <row r="91" spans="6:8" s="128" customFormat="1" ht="18">
      <c r="F91" s="357"/>
      <c r="G91" s="358"/>
      <c r="H91" s="126"/>
    </row>
    <row r="92" spans="6:8" s="128" customFormat="1" ht="18">
      <c r="F92" s="357"/>
      <c r="G92" s="358"/>
      <c r="H92" s="126"/>
    </row>
    <row r="93" spans="6:8" s="128" customFormat="1" ht="18">
      <c r="F93" s="357"/>
      <c r="G93" s="358"/>
      <c r="H93" s="126"/>
    </row>
  </sheetData>
  <mergeCells count="18">
    <mergeCell ref="B6:L6"/>
    <mergeCell ref="L7:L8"/>
    <mergeCell ref="E2:I2"/>
    <mergeCell ref="E3:I3"/>
    <mergeCell ref="E4:I4"/>
    <mergeCell ref="B5:M5"/>
    <mergeCell ref="C2:D3"/>
    <mergeCell ref="C4:D4"/>
    <mergeCell ref="H7:H8"/>
    <mergeCell ref="J26:L26"/>
    <mergeCell ref="E26:I26"/>
    <mergeCell ref="B26:D26"/>
    <mergeCell ref="J7:J8"/>
    <mergeCell ref="C10:D10"/>
    <mergeCell ref="B7:B8"/>
    <mergeCell ref="I7:I8"/>
    <mergeCell ref="G7:G8"/>
    <mergeCell ref="C7:C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7"/>
  </sheetPr>
  <dimension ref="A2:M93"/>
  <sheetViews>
    <sheetView rightToLeft="1" zoomScale="75" zoomScaleNormal="75" workbookViewId="0" topLeftCell="A1">
      <selection activeCell="B6" sqref="B6:L6"/>
    </sheetView>
  </sheetViews>
  <sheetFormatPr defaultColWidth="9.140625" defaultRowHeight="12.75"/>
  <cols>
    <col min="1" max="1" width="1.7109375" style="128" customWidth="1"/>
    <col min="2" max="2" width="4.57421875" style="0" customWidth="1"/>
    <col min="3" max="3" width="20.7109375" style="0" customWidth="1"/>
    <col min="4" max="4" width="11.7109375" style="0" customWidth="1"/>
    <col min="5" max="5" width="12.7109375" style="0" customWidth="1"/>
    <col min="6" max="6" width="8.57421875" style="353" customWidth="1"/>
    <col min="7" max="7" width="8.57421875" style="358" customWidth="1"/>
    <col min="8" max="8" width="8.57421875" style="126" customWidth="1"/>
    <col min="9" max="10" width="8.57421875" style="0" customWidth="1"/>
    <col min="11" max="11" width="12.710937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684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322" t="s">
        <v>4</v>
      </c>
      <c r="G7" s="700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3" ht="18.75" customHeight="1" thickBot="1">
      <c r="B8" s="636"/>
      <c r="C8" s="638"/>
      <c r="D8" s="26" t="s">
        <v>2</v>
      </c>
      <c r="E8" s="26" t="s">
        <v>3</v>
      </c>
      <c r="F8" s="321" t="s">
        <v>5</v>
      </c>
      <c r="G8" s="638"/>
      <c r="H8" s="640"/>
      <c r="I8" s="642"/>
      <c r="J8" s="640"/>
      <c r="K8" s="33" t="s">
        <v>8</v>
      </c>
      <c r="L8" s="823"/>
      <c r="M8" s="2"/>
    </row>
    <row r="9" spans="1:13" ht="22.5" customHeight="1">
      <c r="A9" s="340"/>
      <c r="B9" s="338"/>
      <c r="C9" s="269"/>
      <c r="D9" s="269"/>
      <c r="E9" s="180" t="s">
        <v>11</v>
      </c>
      <c r="F9" s="50" t="s">
        <v>604</v>
      </c>
      <c r="G9" s="50"/>
      <c r="H9" s="3"/>
      <c r="I9" s="314" t="s">
        <v>596</v>
      </c>
      <c r="J9" s="261"/>
      <c r="K9" s="261"/>
      <c r="L9" s="334"/>
      <c r="M9" s="2"/>
    </row>
    <row r="10" spans="1:13" ht="30" customHeight="1">
      <c r="A10" s="340"/>
      <c r="B10" s="339"/>
      <c r="C10" s="821" t="s">
        <v>613</v>
      </c>
      <c r="D10" s="822"/>
      <c r="E10" s="835" t="s">
        <v>128</v>
      </c>
      <c r="F10" s="836"/>
      <c r="G10" s="50"/>
      <c r="H10" s="3"/>
      <c r="I10" s="314"/>
      <c r="J10" s="316" t="s">
        <v>105</v>
      </c>
      <c r="K10" s="352">
        <f>'متره ص(50)'!K25</f>
        <v>74381</v>
      </c>
      <c r="L10" s="335"/>
      <c r="M10" s="2"/>
    </row>
    <row r="11" spans="1:13" s="312" customFormat="1" ht="19.5" customHeight="1">
      <c r="A11" s="340"/>
      <c r="B11" s="317">
        <v>15</v>
      </c>
      <c r="C11" s="108" t="s">
        <v>614</v>
      </c>
      <c r="D11" s="345" t="s">
        <v>473</v>
      </c>
      <c r="E11" s="350">
        <f>'متره ص(40)'!K24</f>
        <v>232.64999999999998</v>
      </c>
      <c r="F11" s="55">
        <v>0.03</v>
      </c>
      <c r="G11" s="348">
        <v>1</v>
      </c>
      <c r="H11" s="348">
        <v>1</v>
      </c>
      <c r="I11" s="343">
        <v>225</v>
      </c>
      <c r="J11" s="316" t="s">
        <v>105</v>
      </c>
      <c r="K11" s="344">
        <f aca="true" t="shared" si="0" ref="K11:K17">ROUND(E11*I11*F11*G11*H11,0)</f>
        <v>1570</v>
      </c>
      <c r="L11" s="335"/>
      <c r="M11" s="336"/>
    </row>
    <row r="12" spans="1:13" ht="19.5" customHeight="1">
      <c r="A12" s="340"/>
      <c r="B12" s="317">
        <v>16</v>
      </c>
      <c r="C12" s="108" t="s">
        <v>614</v>
      </c>
      <c r="D12" s="345" t="s">
        <v>484</v>
      </c>
      <c r="E12" s="350">
        <f>'متره ص(41)'!K16</f>
        <v>52.25</v>
      </c>
      <c r="F12" s="55">
        <v>0.03</v>
      </c>
      <c r="G12" s="348">
        <v>1</v>
      </c>
      <c r="H12" s="348">
        <v>1</v>
      </c>
      <c r="I12" s="50">
        <v>225</v>
      </c>
      <c r="J12" s="316" t="s">
        <v>105</v>
      </c>
      <c r="K12" s="344">
        <f t="shared" si="0"/>
        <v>353</v>
      </c>
      <c r="L12" s="335"/>
      <c r="M12" s="2"/>
    </row>
    <row r="13" spans="1:13" ht="19.5" customHeight="1">
      <c r="A13" s="340"/>
      <c r="B13" s="317">
        <v>17</v>
      </c>
      <c r="C13" s="108" t="s">
        <v>615</v>
      </c>
      <c r="D13" s="345" t="s">
        <v>492</v>
      </c>
      <c r="E13" s="350">
        <f>'متره ص(42)'!K15</f>
        <v>158.41</v>
      </c>
      <c r="F13" s="55">
        <v>0.03</v>
      </c>
      <c r="G13" s="348">
        <v>1</v>
      </c>
      <c r="H13" s="348">
        <v>1</v>
      </c>
      <c r="I13" s="50">
        <v>225</v>
      </c>
      <c r="J13" s="316" t="s">
        <v>105</v>
      </c>
      <c r="K13" s="344">
        <f t="shared" si="0"/>
        <v>1069</v>
      </c>
      <c r="L13" s="335"/>
      <c r="M13" s="2"/>
    </row>
    <row r="14" spans="1:13" s="326" customFormat="1" ht="19.5" customHeight="1">
      <c r="A14" s="340"/>
      <c r="B14" s="317">
        <v>18</v>
      </c>
      <c r="C14" s="108" t="s">
        <v>616</v>
      </c>
      <c r="D14" s="345" t="s">
        <v>505</v>
      </c>
      <c r="E14" s="350">
        <f>'متره ص(42)'!K22</f>
        <v>190.6</v>
      </c>
      <c r="F14" s="55">
        <v>0.03</v>
      </c>
      <c r="G14" s="348">
        <v>1</v>
      </c>
      <c r="H14" s="348">
        <v>1</v>
      </c>
      <c r="I14" s="50">
        <v>225</v>
      </c>
      <c r="J14" s="316" t="s">
        <v>105</v>
      </c>
      <c r="K14" s="344">
        <f t="shared" si="0"/>
        <v>1287</v>
      </c>
      <c r="L14" s="335"/>
      <c r="M14" s="337"/>
    </row>
    <row r="15" spans="1:13" s="326" customFormat="1" ht="19.5" customHeight="1">
      <c r="A15" s="340"/>
      <c r="B15" s="317">
        <v>19</v>
      </c>
      <c r="C15" s="108" t="s">
        <v>617</v>
      </c>
      <c r="D15" s="345" t="s">
        <v>511</v>
      </c>
      <c r="E15" s="350">
        <f>'متره ص(43)'!K15</f>
        <v>72.87</v>
      </c>
      <c r="F15" s="55">
        <v>0.03</v>
      </c>
      <c r="G15" s="348">
        <v>1</v>
      </c>
      <c r="H15" s="348">
        <v>1</v>
      </c>
      <c r="I15" s="50">
        <v>225</v>
      </c>
      <c r="J15" s="316" t="s">
        <v>105</v>
      </c>
      <c r="K15" s="344">
        <f t="shared" si="0"/>
        <v>492</v>
      </c>
      <c r="L15" s="335"/>
      <c r="M15" s="337"/>
    </row>
    <row r="16" spans="1:13" s="326" customFormat="1" ht="19.5" customHeight="1">
      <c r="A16" s="340"/>
      <c r="B16" s="317">
        <v>20</v>
      </c>
      <c r="C16" s="108" t="s">
        <v>617</v>
      </c>
      <c r="D16" s="345" t="s">
        <v>517</v>
      </c>
      <c r="E16" s="350">
        <f>'متره ص(44)'!K12</f>
        <v>155.69</v>
      </c>
      <c r="F16" s="55">
        <v>0.03</v>
      </c>
      <c r="G16" s="359">
        <v>1</v>
      </c>
      <c r="H16" s="349">
        <v>1</v>
      </c>
      <c r="I16" s="50">
        <v>225</v>
      </c>
      <c r="J16" s="316" t="s">
        <v>105</v>
      </c>
      <c r="K16" s="344">
        <f t="shared" si="0"/>
        <v>1051</v>
      </c>
      <c r="L16" s="335"/>
      <c r="M16" s="337"/>
    </row>
    <row r="17" spans="1:13" s="326" customFormat="1" ht="19.5" customHeight="1">
      <c r="A17" s="340"/>
      <c r="B17" s="317">
        <v>21</v>
      </c>
      <c r="C17" s="108" t="s">
        <v>617</v>
      </c>
      <c r="D17" s="345" t="s">
        <v>525</v>
      </c>
      <c r="E17" s="342">
        <f>'متره ص(45)'!K18</f>
        <v>200.10999999999999</v>
      </c>
      <c r="F17" s="50">
        <v>0.3</v>
      </c>
      <c r="G17" s="359">
        <v>1</v>
      </c>
      <c r="H17" s="349">
        <v>1</v>
      </c>
      <c r="I17" s="50">
        <v>225</v>
      </c>
      <c r="J17" s="316" t="s">
        <v>105</v>
      </c>
      <c r="K17" s="352">
        <f t="shared" si="0"/>
        <v>13507</v>
      </c>
      <c r="L17" s="335"/>
      <c r="M17" s="337"/>
    </row>
    <row r="18" spans="1:13" s="326" customFormat="1" ht="19.5" customHeight="1" thickBot="1">
      <c r="A18" s="340"/>
      <c r="B18" s="317">
        <v>22</v>
      </c>
      <c r="C18" s="108" t="s">
        <v>618</v>
      </c>
      <c r="D18" s="519" t="s">
        <v>549</v>
      </c>
      <c r="E18" s="378">
        <f>'متره ص(46)'!K17</f>
        <v>138.10999999999999</v>
      </c>
      <c r="F18" s="51">
        <v>0.02</v>
      </c>
      <c r="G18" s="51">
        <v>0.1</v>
      </c>
      <c r="H18" s="377">
        <v>1</v>
      </c>
      <c r="I18" s="51">
        <v>225</v>
      </c>
      <c r="J18" s="330" t="s">
        <v>105</v>
      </c>
      <c r="K18" s="527">
        <f>ROUND(E18*I18*F18*G18*H18,0)</f>
        <v>62</v>
      </c>
      <c r="L18" s="335"/>
      <c r="M18" s="337"/>
    </row>
    <row r="19" spans="1:13" ht="19.5" customHeight="1" thickBot="1">
      <c r="A19" s="340"/>
      <c r="B19" s="317"/>
      <c r="C19" s="507"/>
      <c r="D19" s="389" t="s">
        <v>45</v>
      </c>
      <c r="E19" s="76"/>
      <c r="F19" s="46"/>
      <c r="G19" s="778" t="s">
        <v>619</v>
      </c>
      <c r="H19" s="778"/>
      <c r="I19" s="603" t="s">
        <v>105</v>
      </c>
      <c r="J19" s="603"/>
      <c r="K19" s="531">
        <f>SUM(K10:K18)</f>
        <v>93772</v>
      </c>
      <c r="L19" s="526"/>
      <c r="M19" s="2"/>
    </row>
    <row r="20" spans="1:12" ht="19.5" customHeight="1">
      <c r="A20" s="340"/>
      <c r="B20" s="317"/>
      <c r="C20" s="284"/>
      <c r="D20" s="528"/>
      <c r="E20" s="529"/>
      <c r="F20" s="31"/>
      <c r="G20" s="31"/>
      <c r="H20" s="24"/>
      <c r="I20" s="31"/>
      <c r="J20" s="328"/>
      <c r="K20" s="530"/>
      <c r="L20" s="266"/>
    </row>
    <row r="21" spans="1:12" ht="19.5" customHeight="1">
      <c r="A21" s="340"/>
      <c r="B21" s="317"/>
      <c r="C21" s="831" t="s">
        <v>620</v>
      </c>
      <c r="D21" s="832"/>
      <c r="E21" s="375" t="s">
        <v>105</v>
      </c>
      <c r="F21" s="593">
        <f>J21*H21</f>
        <v>99398.32</v>
      </c>
      <c r="G21" s="367"/>
      <c r="H21" s="365">
        <v>1.06</v>
      </c>
      <c r="I21" s="367"/>
      <c r="J21" s="824">
        <f>K19</f>
        <v>93772</v>
      </c>
      <c r="K21" s="825"/>
      <c r="L21" s="266"/>
    </row>
    <row r="22" spans="1:12" ht="19.5" customHeight="1">
      <c r="A22" s="340"/>
      <c r="B22" s="317"/>
      <c r="C22" s="833"/>
      <c r="D22" s="834"/>
      <c r="E22" s="55" t="s">
        <v>621</v>
      </c>
      <c r="F22" s="368">
        <f>ROUND(J22/H22,2)</f>
        <v>99.4</v>
      </c>
      <c r="G22" s="364"/>
      <c r="H22" s="369">
        <v>1000</v>
      </c>
      <c r="I22" s="370"/>
      <c r="J22" s="829">
        <f>F21</f>
        <v>99398.32</v>
      </c>
      <c r="K22" s="830"/>
      <c r="L22" s="266"/>
    </row>
    <row r="23" spans="1:12" ht="19.5" customHeight="1">
      <c r="A23" s="340"/>
      <c r="B23" s="317"/>
      <c r="C23" s="826" t="s">
        <v>645</v>
      </c>
      <c r="D23" s="827"/>
      <c r="E23" s="828"/>
      <c r="F23" s="3"/>
      <c r="G23" s="50"/>
      <c r="H23" s="3"/>
      <c r="I23" s="50"/>
      <c r="J23" s="371"/>
      <c r="K23" s="341"/>
      <c r="L23" s="266"/>
    </row>
    <row r="24" spans="1:12" ht="19.5" customHeight="1">
      <c r="A24" s="340"/>
      <c r="B24" s="317"/>
      <c r="C24" s="261"/>
      <c r="D24" s="345"/>
      <c r="E24" s="347"/>
      <c r="F24" s="3"/>
      <c r="G24" s="50"/>
      <c r="H24" s="50"/>
      <c r="I24" s="3"/>
      <c r="J24" s="316"/>
      <c r="K24" s="361"/>
      <c r="L24" s="266"/>
    </row>
    <row r="25" spans="1:12" ht="19.5" customHeight="1" thickBot="1">
      <c r="A25" s="340"/>
      <c r="B25" s="271"/>
      <c r="C25" s="306"/>
      <c r="D25" s="306"/>
      <c r="E25" s="108"/>
      <c r="F25" s="355"/>
      <c r="G25" s="51"/>
      <c r="H25" s="5"/>
      <c r="I25" s="306"/>
      <c r="J25" s="306"/>
      <c r="K25" s="362"/>
      <c r="L25" s="268"/>
    </row>
    <row r="26" spans="2:12" ht="39" customHeight="1" thickBot="1">
      <c r="B26" s="760" t="s">
        <v>14</v>
      </c>
      <c r="C26" s="760"/>
      <c r="D26" s="596"/>
      <c r="E26" s="763" t="s">
        <v>15</v>
      </c>
      <c r="F26" s="760"/>
      <c r="G26" s="760"/>
      <c r="H26" s="760"/>
      <c r="I26" s="596"/>
      <c r="J26" s="763" t="s">
        <v>16</v>
      </c>
      <c r="K26" s="760"/>
      <c r="L26" s="760"/>
    </row>
    <row r="27" spans="2:12" ht="31.5" customHeight="1">
      <c r="B27" s="1"/>
      <c r="C27" s="1"/>
      <c r="D27" s="1"/>
      <c r="E27" s="1"/>
      <c r="F27" s="356"/>
      <c r="G27" s="360"/>
      <c r="H27" s="320"/>
      <c r="I27" s="1"/>
      <c r="J27" s="1"/>
      <c r="K27" s="1"/>
      <c r="L27" s="1"/>
    </row>
    <row r="28" spans="6:8" s="128" customFormat="1" ht="18" customHeight="1">
      <c r="F28" s="357"/>
      <c r="G28" s="358"/>
      <c r="H28" s="126"/>
    </row>
    <row r="29" spans="6:8" s="128" customFormat="1" ht="18" customHeight="1">
      <c r="F29" s="357"/>
      <c r="G29" s="358"/>
      <c r="H29" s="126"/>
    </row>
    <row r="30" spans="6:8" s="128" customFormat="1" ht="18" customHeight="1">
      <c r="F30" s="357"/>
      <c r="G30" s="358"/>
      <c r="H30" s="126"/>
    </row>
    <row r="31" spans="6:8" s="128" customFormat="1" ht="7.5" customHeight="1">
      <c r="F31" s="357"/>
      <c r="G31" s="358"/>
      <c r="H31" s="126"/>
    </row>
    <row r="32" spans="6:8" s="128" customFormat="1" ht="31.5" customHeight="1">
      <c r="F32" s="357"/>
      <c r="G32" s="358"/>
      <c r="H32" s="126"/>
    </row>
    <row r="33" spans="6:8" s="128" customFormat="1" ht="18.75" customHeight="1">
      <c r="F33" s="357"/>
      <c r="G33" s="358"/>
      <c r="H33" s="126"/>
    </row>
    <row r="34" spans="6:8" s="128" customFormat="1" ht="18.75" customHeight="1">
      <c r="F34" s="357"/>
      <c r="G34" s="358"/>
      <c r="H34" s="126"/>
    </row>
    <row r="35" spans="6:8" s="128" customFormat="1" ht="24.75" customHeight="1">
      <c r="F35" s="357"/>
      <c r="G35" s="358"/>
      <c r="H35" s="126"/>
    </row>
    <row r="36" spans="6:8" s="128" customFormat="1" ht="24.75" customHeight="1">
      <c r="F36" s="357"/>
      <c r="G36" s="358"/>
      <c r="H36" s="126"/>
    </row>
    <row r="37" spans="6:8" s="128" customFormat="1" ht="24.75" customHeight="1">
      <c r="F37" s="357"/>
      <c r="G37" s="358"/>
      <c r="H37" s="126"/>
    </row>
    <row r="38" spans="6:8" s="128" customFormat="1" ht="24.75" customHeight="1">
      <c r="F38" s="357"/>
      <c r="G38" s="358"/>
      <c r="H38" s="126"/>
    </row>
    <row r="39" spans="6:8" s="128" customFormat="1" ht="24.75" customHeight="1">
      <c r="F39" s="357"/>
      <c r="G39" s="358"/>
      <c r="H39" s="126"/>
    </row>
    <row r="40" spans="6:8" s="128" customFormat="1" ht="24.75" customHeight="1">
      <c r="F40" s="357"/>
      <c r="G40" s="358"/>
      <c r="H40" s="126"/>
    </row>
    <row r="41" spans="6:8" s="128" customFormat="1" ht="24.75" customHeight="1">
      <c r="F41" s="357"/>
      <c r="G41" s="358"/>
      <c r="H41" s="126"/>
    </row>
    <row r="42" spans="6:8" s="128" customFormat="1" ht="24.75" customHeight="1">
      <c r="F42" s="357"/>
      <c r="G42" s="358"/>
      <c r="H42" s="126"/>
    </row>
    <row r="43" spans="6:8" s="128" customFormat="1" ht="39.75" customHeight="1">
      <c r="F43" s="357"/>
      <c r="G43" s="358"/>
      <c r="H43" s="126"/>
    </row>
    <row r="44" spans="6:8" s="128" customFormat="1" ht="24.75" customHeight="1">
      <c r="F44" s="357"/>
      <c r="G44" s="358"/>
      <c r="H44" s="126"/>
    </row>
    <row r="45" spans="6:8" s="128" customFormat="1" ht="24.75" customHeight="1">
      <c r="F45" s="357"/>
      <c r="G45" s="358"/>
      <c r="H45" s="126"/>
    </row>
    <row r="46" spans="6:8" s="128" customFormat="1" ht="24.75" customHeight="1">
      <c r="F46" s="357"/>
      <c r="G46" s="358"/>
      <c r="H46" s="126"/>
    </row>
    <row r="47" spans="6:8" s="128" customFormat="1" ht="24.75" customHeight="1">
      <c r="F47" s="357"/>
      <c r="G47" s="358"/>
      <c r="H47" s="126"/>
    </row>
    <row r="48" spans="6:8" s="128" customFormat="1" ht="24.75" customHeight="1">
      <c r="F48" s="357"/>
      <c r="G48" s="358"/>
      <c r="H48" s="126"/>
    </row>
    <row r="49" spans="6:8" s="128" customFormat="1" ht="39" customHeight="1">
      <c r="F49" s="357"/>
      <c r="G49" s="358"/>
      <c r="H49" s="126"/>
    </row>
    <row r="50" spans="6:8" s="128" customFormat="1" ht="18">
      <c r="F50" s="357"/>
      <c r="G50" s="358"/>
      <c r="H50" s="126"/>
    </row>
    <row r="51" spans="6:8" s="128" customFormat="1" ht="18">
      <c r="F51" s="357"/>
      <c r="G51" s="358"/>
      <c r="H51" s="126"/>
    </row>
    <row r="52" spans="6:8" s="128" customFormat="1" ht="18">
      <c r="F52" s="357"/>
      <c r="G52" s="358"/>
      <c r="H52" s="126"/>
    </row>
    <row r="53" spans="6:8" s="128" customFormat="1" ht="18">
      <c r="F53" s="357"/>
      <c r="G53" s="358"/>
      <c r="H53" s="126"/>
    </row>
    <row r="54" spans="6:8" s="128" customFormat="1" ht="18">
      <c r="F54" s="357"/>
      <c r="G54" s="358"/>
      <c r="H54" s="126"/>
    </row>
    <row r="55" spans="6:8" s="128" customFormat="1" ht="18">
      <c r="F55" s="357"/>
      <c r="G55" s="358"/>
      <c r="H55" s="126"/>
    </row>
    <row r="56" spans="6:8" s="128" customFormat="1" ht="18">
      <c r="F56" s="357"/>
      <c r="G56" s="358"/>
      <c r="H56" s="126"/>
    </row>
    <row r="57" spans="6:8" s="128" customFormat="1" ht="18">
      <c r="F57" s="357"/>
      <c r="G57" s="358"/>
      <c r="H57" s="126"/>
    </row>
    <row r="58" spans="6:8" s="128" customFormat="1" ht="18">
      <c r="F58" s="357"/>
      <c r="G58" s="358"/>
      <c r="H58" s="126"/>
    </row>
    <row r="59" spans="6:8" s="128" customFormat="1" ht="18">
      <c r="F59" s="357"/>
      <c r="G59" s="358"/>
      <c r="H59" s="126"/>
    </row>
    <row r="60" spans="6:8" s="128" customFormat="1" ht="18">
      <c r="F60" s="357"/>
      <c r="G60" s="358"/>
      <c r="H60" s="126"/>
    </row>
    <row r="61" spans="6:8" s="128" customFormat="1" ht="18">
      <c r="F61" s="357"/>
      <c r="G61" s="358"/>
      <c r="H61" s="126"/>
    </row>
    <row r="62" spans="6:8" s="128" customFormat="1" ht="18">
      <c r="F62" s="357"/>
      <c r="G62" s="358"/>
      <c r="H62" s="126"/>
    </row>
    <row r="63" spans="6:8" s="128" customFormat="1" ht="18">
      <c r="F63" s="357"/>
      <c r="G63" s="358"/>
      <c r="H63" s="126"/>
    </row>
    <row r="64" spans="6:8" s="128" customFormat="1" ht="18">
      <c r="F64" s="357"/>
      <c r="G64" s="358"/>
      <c r="H64" s="126"/>
    </row>
    <row r="65" spans="6:8" s="128" customFormat="1" ht="18">
      <c r="F65" s="357"/>
      <c r="G65" s="358"/>
      <c r="H65" s="126"/>
    </row>
    <row r="66" spans="6:8" s="128" customFormat="1" ht="18">
      <c r="F66" s="357"/>
      <c r="G66" s="358"/>
      <c r="H66" s="126"/>
    </row>
    <row r="67" spans="6:8" s="128" customFormat="1" ht="18">
      <c r="F67" s="357"/>
      <c r="G67" s="358"/>
      <c r="H67" s="126"/>
    </row>
    <row r="68" spans="6:8" s="128" customFormat="1" ht="18">
      <c r="F68" s="357"/>
      <c r="G68" s="358"/>
      <c r="H68" s="126"/>
    </row>
    <row r="69" spans="6:8" s="128" customFormat="1" ht="18">
      <c r="F69" s="357"/>
      <c r="G69" s="358"/>
      <c r="H69" s="126"/>
    </row>
    <row r="70" spans="6:8" s="128" customFormat="1" ht="18">
      <c r="F70" s="357"/>
      <c r="G70" s="358"/>
      <c r="H70" s="126"/>
    </row>
    <row r="71" spans="6:8" s="128" customFormat="1" ht="18">
      <c r="F71" s="357"/>
      <c r="G71" s="358"/>
      <c r="H71" s="126"/>
    </row>
    <row r="72" spans="6:8" s="128" customFormat="1" ht="18">
      <c r="F72" s="357"/>
      <c r="G72" s="358"/>
      <c r="H72" s="126"/>
    </row>
    <row r="73" spans="6:8" s="128" customFormat="1" ht="18">
      <c r="F73" s="357"/>
      <c r="G73" s="358"/>
      <c r="H73" s="126"/>
    </row>
    <row r="74" spans="6:8" s="128" customFormat="1" ht="18">
      <c r="F74" s="357"/>
      <c r="G74" s="358"/>
      <c r="H74" s="126"/>
    </row>
    <row r="75" spans="6:8" s="128" customFormat="1" ht="18">
      <c r="F75" s="357"/>
      <c r="G75" s="358"/>
      <c r="H75" s="126"/>
    </row>
    <row r="76" spans="6:8" s="128" customFormat="1" ht="18">
      <c r="F76" s="357"/>
      <c r="G76" s="358"/>
      <c r="H76" s="126"/>
    </row>
    <row r="77" spans="6:8" s="128" customFormat="1" ht="18">
      <c r="F77" s="357"/>
      <c r="G77" s="358"/>
      <c r="H77" s="126"/>
    </row>
    <row r="78" spans="6:8" s="128" customFormat="1" ht="18">
      <c r="F78" s="357"/>
      <c r="G78" s="358"/>
      <c r="H78" s="126"/>
    </row>
    <row r="79" spans="6:8" s="128" customFormat="1" ht="18">
      <c r="F79" s="357"/>
      <c r="G79" s="358"/>
      <c r="H79" s="126"/>
    </row>
    <row r="80" spans="6:8" s="128" customFormat="1" ht="18">
      <c r="F80" s="357"/>
      <c r="G80" s="358"/>
      <c r="H80" s="126"/>
    </row>
    <row r="81" spans="6:8" s="128" customFormat="1" ht="18">
      <c r="F81" s="357"/>
      <c r="G81" s="358"/>
      <c r="H81" s="126"/>
    </row>
    <row r="82" spans="6:8" s="128" customFormat="1" ht="18">
      <c r="F82" s="357"/>
      <c r="G82" s="358"/>
      <c r="H82" s="126"/>
    </row>
    <row r="83" spans="6:8" s="128" customFormat="1" ht="18">
      <c r="F83" s="357"/>
      <c r="G83" s="358"/>
      <c r="H83" s="126"/>
    </row>
    <row r="84" spans="6:8" s="128" customFormat="1" ht="18">
      <c r="F84" s="357"/>
      <c r="G84" s="358"/>
      <c r="H84" s="126"/>
    </row>
    <row r="85" spans="6:8" s="128" customFormat="1" ht="18">
      <c r="F85" s="357"/>
      <c r="G85" s="358"/>
      <c r="H85" s="126"/>
    </row>
    <row r="86" spans="6:8" s="128" customFormat="1" ht="18">
      <c r="F86" s="357"/>
      <c r="G86" s="358"/>
      <c r="H86" s="126"/>
    </row>
    <row r="87" spans="6:8" s="128" customFormat="1" ht="18">
      <c r="F87" s="357"/>
      <c r="G87" s="358"/>
      <c r="H87" s="126"/>
    </row>
    <row r="88" spans="6:8" s="128" customFormat="1" ht="18">
      <c r="F88" s="357"/>
      <c r="G88" s="358"/>
      <c r="H88" s="126"/>
    </row>
    <row r="89" spans="6:8" s="128" customFormat="1" ht="18">
      <c r="F89" s="357"/>
      <c r="G89" s="358"/>
      <c r="H89" s="126"/>
    </row>
    <row r="90" spans="6:8" s="128" customFormat="1" ht="18">
      <c r="F90" s="357"/>
      <c r="G90" s="358"/>
      <c r="H90" s="126"/>
    </row>
    <row r="91" spans="6:8" s="128" customFormat="1" ht="18">
      <c r="F91" s="357"/>
      <c r="G91" s="358"/>
      <c r="H91" s="126"/>
    </row>
    <row r="92" spans="6:8" s="128" customFormat="1" ht="18">
      <c r="F92" s="357"/>
      <c r="G92" s="358"/>
      <c r="H92" s="126"/>
    </row>
    <row r="93" spans="6:8" s="128" customFormat="1" ht="18">
      <c r="F93" s="357"/>
      <c r="G93" s="358"/>
      <c r="H93" s="126"/>
    </row>
  </sheetData>
  <mergeCells count="25">
    <mergeCell ref="B6:L6"/>
    <mergeCell ref="E2:I2"/>
    <mergeCell ref="E3:I3"/>
    <mergeCell ref="E4:I4"/>
    <mergeCell ref="B5:M5"/>
    <mergeCell ref="C2:D3"/>
    <mergeCell ref="C4:D4"/>
    <mergeCell ref="L7:L8"/>
    <mergeCell ref="H7:H8"/>
    <mergeCell ref="J26:L26"/>
    <mergeCell ref="E26:I26"/>
    <mergeCell ref="C23:E23"/>
    <mergeCell ref="J22:K22"/>
    <mergeCell ref="C21:D22"/>
    <mergeCell ref="E10:F10"/>
    <mergeCell ref="B26:D26"/>
    <mergeCell ref="J7:J8"/>
    <mergeCell ref="G19:H19"/>
    <mergeCell ref="I19:J19"/>
    <mergeCell ref="J21:K21"/>
    <mergeCell ref="C10:D10"/>
    <mergeCell ref="B7:B8"/>
    <mergeCell ref="I7:I8"/>
    <mergeCell ref="G7:G8"/>
    <mergeCell ref="C7:C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53"/>
  </sheetPr>
  <dimension ref="A2:M92"/>
  <sheetViews>
    <sheetView rightToLeft="1" zoomScale="75" zoomScaleNormal="75" workbookViewId="0" topLeftCell="B1">
      <selection activeCell="B6" sqref="B6:L6"/>
    </sheetView>
  </sheetViews>
  <sheetFormatPr defaultColWidth="9.140625" defaultRowHeight="12.75"/>
  <cols>
    <col min="1" max="1" width="1.7109375" style="128" customWidth="1"/>
    <col min="2" max="2" width="4.57421875" style="0" customWidth="1"/>
    <col min="3" max="3" width="20.7109375" style="0" customWidth="1"/>
    <col min="4" max="4" width="11.7109375" style="0" customWidth="1"/>
    <col min="5" max="5" width="12.7109375" style="0" customWidth="1"/>
    <col min="6" max="6" width="8.57421875" style="353" customWidth="1"/>
    <col min="7" max="7" width="8.57421875" style="358" customWidth="1"/>
    <col min="8" max="8" width="8.57421875" style="126" customWidth="1"/>
    <col min="9" max="10" width="8.57421875" style="0" customWidth="1"/>
    <col min="11" max="11" width="12.710937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685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322" t="s">
        <v>4</v>
      </c>
      <c r="G7" s="700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3" ht="18.75" customHeight="1" thickBot="1">
      <c r="B8" s="636"/>
      <c r="C8" s="638"/>
      <c r="D8" s="26" t="s">
        <v>2</v>
      </c>
      <c r="E8" s="26" t="s">
        <v>3</v>
      </c>
      <c r="F8" s="321" t="s">
        <v>5</v>
      </c>
      <c r="G8" s="638"/>
      <c r="H8" s="640"/>
      <c r="I8" s="642"/>
      <c r="J8" s="640"/>
      <c r="K8" s="33" t="s">
        <v>8</v>
      </c>
      <c r="L8" s="823"/>
      <c r="M8" s="2"/>
    </row>
    <row r="9" spans="1:13" ht="22.5" customHeight="1" thickBot="1">
      <c r="A9" s="340"/>
      <c r="B9" s="338"/>
      <c r="C9" s="307"/>
      <c r="D9" s="307"/>
      <c r="E9" s="269"/>
      <c r="F9" s="354"/>
      <c r="G9" s="31"/>
      <c r="H9" s="24"/>
      <c r="I9" s="269"/>
      <c r="J9" s="269"/>
      <c r="K9" s="269"/>
      <c r="L9" s="334"/>
      <c r="M9" s="2"/>
    </row>
    <row r="10" spans="1:13" ht="30" customHeight="1" thickBot="1">
      <c r="A10" s="340"/>
      <c r="B10" s="383"/>
      <c r="C10" s="692" t="s">
        <v>623</v>
      </c>
      <c r="D10" s="693"/>
      <c r="E10" s="372"/>
      <c r="F10" s="50"/>
      <c r="G10" s="50"/>
      <c r="H10" s="3"/>
      <c r="I10" s="314"/>
      <c r="J10" s="261"/>
      <c r="K10" s="261"/>
      <c r="L10" s="335"/>
      <c r="M10" s="2"/>
    </row>
    <row r="11" spans="1:13" s="312" customFormat="1" ht="19.5" customHeight="1">
      <c r="A11" s="340"/>
      <c r="B11" s="317">
        <v>1</v>
      </c>
      <c r="C11" s="842" t="s">
        <v>636</v>
      </c>
      <c r="D11" s="843"/>
      <c r="E11" s="844"/>
      <c r="F11" s="55"/>
      <c r="G11" s="348"/>
      <c r="H11" s="348"/>
      <c r="I11" s="343"/>
      <c r="J11" s="316" t="s">
        <v>105</v>
      </c>
      <c r="K11" s="344">
        <f>'[1]فصل(7) '!$F$10+'[1]فصل(7) '!$F$11+'[1]فصل(7) '!$F$13</f>
        <v>10011.9052</v>
      </c>
      <c r="L11" s="335"/>
      <c r="M11" s="336"/>
    </row>
    <row r="12" spans="1:13" ht="19.5" customHeight="1" thickBot="1">
      <c r="A12" s="340"/>
      <c r="B12" s="317">
        <v>2</v>
      </c>
      <c r="C12" s="845" t="s">
        <v>637</v>
      </c>
      <c r="D12" s="846"/>
      <c r="E12" s="847"/>
      <c r="F12" s="532"/>
      <c r="G12" s="532"/>
      <c r="H12" s="532"/>
      <c r="I12" s="51"/>
      <c r="J12" s="330" t="s">
        <v>105</v>
      </c>
      <c r="K12" s="533">
        <f>'[1]فصل(9) '!$F$10+'[1]فصل(9) '!$F$11+'[1]فصل(9) '!$F$12+'[1]فصل(9) '!$F$13+'[1]فصل(9) '!$F$14+'[1]فصل(9) '!$F$16+'[1]فصل(9) '!$F$17</f>
        <v>21965.31</v>
      </c>
      <c r="L12" s="335"/>
      <c r="M12" s="2"/>
    </row>
    <row r="13" spans="1:13" ht="24.75" customHeight="1" thickBot="1">
      <c r="A13" s="340"/>
      <c r="B13" s="317"/>
      <c r="C13" s="244"/>
      <c r="D13" s="389" t="s">
        <v>45</v>
      </c>
      <c r="E13" s="76"/>
      <c r="F13" s="46"/>
      <c r="G13" s="778" t="s">
        <v>619</v>
      </c>
      <c r="H13" s="778"/>
      <c r="I13" s="603" t="s">
        <v>105</v>
      </c>
      <c r="J13" s="603"/>
      <c r="K13" s="531">
        <f>SUM(K4:K12)</f>
        <v>31977.2152</v>
      </c>
      <c r="L13" s="383"/>
      <c r="M13" s="2"/>
    </row>
    <row r="14" spans="1:13" s="326" customFormat="1" ht="24.75" customHeight="1">
      <c r="A14" s="340"/>
      <c r="B14" s="317"/>
      <c r="C14" s="837" t="s">
        <v>639</v>
      </c>
      <c r="D14" s="838"/>
      <c r="E14" s="269" t="s">
        <v>105</v>
      </c>
      <c r="F14" s="534">
        <f>J14*H14</f>
        <v>33576.07596</v>
      </c>
      <c r="G14" s="535"/>
      <c r="H14" s="536">
        <v>1.05</v>
      </c>
      <c r="I14" s="535"/>
      <c r="J14" s="840">
        <f>K13</f>
        <v>31977.2152</v>
      </c>
      <c r="K14" s="841"/>
      <c r="L14" s="335"/>
      <c r="M14" s="337"/>
    </row>
    <row r="15" spans="1:13" s="326" customFormat="1" ht="24.75" customHeight="1" thickBot="1">
      <c r="A15" s="340"/>
      <c r="B15" s="317"/>
      <c r="C15" s="839"/>
      <c r="D15" s="838"/>
      <c r="E15" s="342" t="s">
        <v>621</v>
      </c>
      <c r="F15" s="368">
        <f>ROUND(J15/H15,2)</f>
        <v>33.58</v>
      </c>
      <c r="G15" s="364"/>
      <c r="H15" s="369">
        <v>1000</v>
      </c>
      <c r="I15" s="370"/>
      <c r="J15" s="829">
        <f>F14</f>
        <v>33576.07596</v>
      </c>
      <c r="K15" s="830"/>
      <c r="L15" s="335"/>
      <c r="M15" s="337"/>
    </row>
    <row r="16" spans="1:13" s="326" customFormat="1" ht="30" customHeight="1" thickBot="1">
      <c r="A16" s="340"/>
      <c r="B16" s="381"/>
      <c r="C16" s="692" t="s">
        <v>638</v>
      </c>
      <c r="D16" s="693"/>
      <c r="E16" s="382"/>
      <c r="F16" s="50"/>
      <c r="G16" s="359"/>
      <c r="H16" s="349"/>
      <c r="I16" s="50"/>
      <c r="J16" s="316"/>
      <c r="K16" s="344"/>
      <c r="L16" s="335"/>
      <c r="M16" s="337"/>
    </row>
    <row r="17" spans="1:13" s="326" customFormat="1" ht="19.5" customHeight="1">
      <c r="A17" s="340"/>
      <c r="B17" s="317">
        <v>1</v>
      </c>
      <c r="C17" s="107" t="s">
        <v>603</v>
      </c>
      <c r="D17" s="345" t="s">
        <v>238</v>
      </c>
      <c r="E17" s="342">
        <f>'متره ص(50)'!E16</f>
        <v>296.25</v>
      </c>
      <c r="F17" s="50">
        <v>0.3</v>
      </c>
      <c r="G17" s="359">
        <v>1</v>
      </c>
      <c r="H17" s="349">
        <v>1</v>
      </c>
      <c r="I17" s="50">
        <v>0.4</v>
      </c>
      <c r="J17" s="3" t="s">
        <v>640</v>
      </c>
      <c r="K17" s="344">
        <f aca="true" t="shared" si="0" ref="K17:K22">ROUND(E17*I17*F17*G17*H17,0)</f>
        <v>36</v>
      </c>
      <c r="L17" s="335"/>
      <c r="M17" s="337"/>
    </row>
    <row r="18" spans="1:13" s="326" customFormat="1" ht="19.5" customHeight="1">
      <c r="A18" s="340"/>
      <c r="B18" s="317">
        <v>2</v>
      </c>
      <c r="C18" s="284" t="s">
        <v>605</v>
      </c>
      <c r="D18" s="345" t="s">
        <v>243</v>
      </c>
      <c r="E18" s="342">
        <f>'متره ص(50)'!E17</f>
        <v>10.700000000000003</v>
      </c>
      <c r="F18" s="359">
        <v>1</v>
      </c>
      <c r="G18" s="359">
        <v>1</v>
      </c>
      <c r="H18" s="349">
        <v>1</v>
      </c>
      <c r="I18" s="50">
        <v>1.25</v>
      </c>
      <c r="J18" s="3" t="s">
        <v>640</v>
      </c>
      <c r="K18" s="363">
        <f t="shared" si="0"/>
        <v>13</v>
      </c>
      <c r="L18" s="335"/>
      <c r="M18" s="337"/>
    </row>
    <row r="19" spans="1:13" ht="19.5" customHeight="1">
      <c r="A19" s="340"/>
      <c r="B19" s="317">
        <v>3</v>
      </c>
      <c r="C19" s="284" t="s">
        <v>606</v>
      </c>
      <c r="D19" s="346" t="s">
        <v>253</v>
      </c>
      <c r="E19" s="342">
        <f>'متره ص(50)'!E18</f>
        <v>148.62</v>
      </c>
      <c r="F19" s="359">
        <v>1</v>
      </c>
      <c r="G19" s="50">
        <v>0.22</v>
      </c>
      <c r="H19" s="349">
        <v>1</v>
      </c>
      <c r="I19" s="50">
        <v>1.25</v>
      </c>
      <c r="J19" s="3" t="s">
        <v>640</v>
      </c>
      <c r="K19" s="361">
        <f t="shared" si="0"/>
        <v>41</v>
      </c>
      <c r="L19" s="351"/>
      <c r="M19" s="2"/>
    </row>
    <row r="20" spans="1:12" ht="19.5" customHeight="1">
      <c r="A20" s="340"/>
      <c r="B20" s="317">
        <v>4</v>
      </c>
      <c r="C20" s="284" t="s">
        <v>607</v>
      </c>
      <c r="D20" s="345" t="s">
        <v>261</v>
      </c>
      <c r="E20" s="342">
        <f>'متره ص(50)'!E19</f>
        <v>32.42</v>
      </c>
      <c r="F20" s="359">
        <v>1</v>
      </c>
      <c r="G20" s="50">
        <v>0.11</v>
      </c>
      <c r="H20" s="349">
        <v>1</v>
      </c>
      <c r="I20" s="50">
        <v>1.25</v>
      </c>
      <c r="J20" s="3" t="s">
        <v>640</v>
      </c>
      <c r="K20" s="341">
        <f t="shared" si="0"/>
        <v>4</v>
      </c>
      <c r="L20" s="266"/>
    </row>
    <row r="21" spans="1:12" ht="19.5" customHeight="1">
      <c r="A21" s="340"/>
      <c r="B21" s="317">
        <v>5</v>
      </c>
      <c r="C21" s="284" t="s">
        <v>608</v>
      </c>
      <c r="D21" s="346" t="s">
        <v>271</v>
      </c>
      <c r="E21" s="342">
        <f>'متره ص(50)'!E20</f>
        <v>91.56000000000002</v>
      </c>
      <c r="F21" s="359">
        <v>1</v>
      </c>
      <c r="G21" s="50">
        <v>0.11</v>
      </c>
      <c r="H21" s="349">
        <v>1</v>
      </c>
      <c r="I21" s="50">
        <v>0.7</v>
      </c>
      <c r="J21" s="3" t="s">
        <v>640</v>
      </c>
      <c r="K21" s="361">
        <f t="shared" si="0"/>
        <v>7</v>
      </c>
      <c r="L21" s="266"/>
    </row>
    <row r="22" spans="1:12" ht="19.5" customHeight="1" thickBot="1">
      <c r="A22" s="340"/>
      <c r="B22" s="317">
        <v>6</v>
      </c>
      <c r="C22" s="108" t="s">
        <v>609</v>
      </c>
      <c r="D22" s="346" t="s">
        <v>311</v>
      </c>
      <c r="E22" s="378">
        <f>'متره ص(50)'!E21</f>
        <v>72.59</v>
      </c>
      <c r="F22" s="379">
        <v>1</v>
      </c>
      <c r="G22" s="51">
        <v>0.05</v>
      </c>
      <c r="H22" s="377">
        <v>1</v>
      </c>
      <c r="I22" s="51">
        <v>1.25</v>
      </c>
      <c r="J22" s="22" t="s">
        <v>640</v>
      </c>
      <c r="K22" s="376">
        <f t="shared" si="0"/>
        <v>5</v>
      </c>
      <c r="L22" s="266"/>
    </row>
    <row r="23" spans="1:12" ht="19.5" customHeight="1">
      <c r="A23" s="340"/>
      <c r="B23" s="317"/>
      <c r="C23" s="837" t="s">
        <v>641</v>
      </c>
      <c r="D23" s="848"/>
      <c r="E23" s="380" t="s">
        <v>621</v>
      </c>
      <c r="F23" s="366">
        <f>J23*H23</f>
        <v>101</v>
      </c>
      <c r="G23" s="367"/>
      <c r="H23" s="374">
        <v>1</v>
      </c>
      <c r="I23" s="367"/>
      <c r="J23" s="824">
        <f>SUM(K17:K21)</f>
        <v>101</v>
      </c>
      <c r="K23" s="825"/>
      <c r="L23" s="266"/>
    </row>
    <row r="24" spans="1:12" ht="19.5" customHeight="1" thickBot="1">
      <c r="A24" s="340"/>
      <c r="B24" s="317"/>
      <c r="C24" s="849"/>
      <c r="D24" s="850"/>
      <c r="E24" s="347"/>
      <c r="F24" s="349"/>
      <c r="G24" s="359"/>
      <c r="H24" s="359"/>
      <c r="I24" s="3"/>
      <c r="J24" s="316"/>
      <c r="K24" s="361"/>
      <c r="L24" s="266"/>
    </row>
    <row r="25" spans="2:12" ht="39" customHeight="1" thickBot="1">
      <c r="B25" s="760" t="s">
        <v>14</v>
      </c>
      <c r="C25" s="760"/>
      <c r="D25" s="764"/>
      <c r="E25" s="608" t="s">
        <v>15</v>
      </c>
      <c r="F25" s="760"/>
      <c r="G25" s="760"/>
      <c r="H25" s="760"/>
      <c r="I25" s="596"/>
      <c r="J25" s="763" t="s">
        <v>16</v>
      </c>
      <c r="K25" s="760"/>
      <c r="L25" s="760"/>
    </row>
    <row r="26" spans="2:12" ht="31.5" customHeight="1">
      <c r="B26" s="1"/>
      <c r="C26" s="1"/>
      <c r="D26" s="1"/>
      <c r="E26" s="1"/>
      <c r="F26" s="356"/>
      <c r="G26" s="360"/>
      <c r="H26" s="320"/>
      <c r="I26" s="1"/>
      <c r="J26" s="1"/>
      <c r="K26" s="1"/>
      <c r="L26" s="1"/>
    </row>
    <row r="27" spans="6:8" s="128" customFormat="1" ht="18" customHeight="1">
      <c r="F27" s="357"/>
      <c r="G27" s="358"/>
      <c r="H27" s="126"/>
    </row>
    <row r="28" spans="6:8" s="128" customFormat="1" ht="18" customHeight="1">
      <c r="F28" s="357"/>
      <c r="G28" s="358"/>
      <c r="H28" s="126"/>
    </row>
    <row r="29" spans="6:8" s="128" customFormat="1" ht="18" customHeight="1">
      <c r="F29" s="357"/>
      <c r="G29" s="358"/>
      <c r="H29" s="126"/>
    </row>
    <row r="30" spans="6:8" s="128" customFormat="1" ht="7.5" customHeight="1">
      <c r="F30" s="357"/>
      <c r="G30" s="358"/>
      <c r="H30" s="126"/>
    </row>
    <row r="31" spans="6:8" s="128" customFormat="1" ht="31.5" customHeight="1">
      <c r="F31" s="357"/>
      <c r="G31" s="358"/>
      <c r="H31" s="126"/>
    </row>
    <row r="32" spans="6:8" s="128" customFormat="1" ht="18.75" customHeight="1">
      <c r="F32" s="357"/>
      <c r="G32" s="358"/>
      <c r="H32" s="126"/>
    </row>
    <row r="33" spans="6:8" s="128" customFormat="1" ht="18.75" customHeight="1">
      <c r="F33" s="357"/>
      <c r="G33" s="358"/>
      <c r="H33" s="126"/>
    </row>
    <row r="34" spans="6:8" s="128" customFormat="1" ht="24.75" customHeight="1">
      <c r="F34" s="357"/>
      <c r="G34" s="358"/>
      <c r="H34" s="126"/>
    </row>
    <row r="35" spans="6:8" s="128" customFormat="1" ht="24.75" customHeight="1">
      <c r="F35" s="357"/>
      <c r="G35" s="358"/>
      <c r="H35" s="126"/>
    </row>
    <row r="36" spans="6:8" s="128" customFormat="1" ht="24.75" customHeight="1">
      <c r="F36" s="357"/>
      <c r="G36" s="358"/>
      <c r="H36" s="126"/>
    </row>
    <row r="37" spans="6:8" s="128" customFormat="1" ht="24.75" customHeight="1">
      <c r="F37" s="357"/>
      <c r="G37" s="358"/>
      <c r="H37" s="126"/>
    </row>
    <row r="38" spans="6:8" s="128" customFormat="1" ht="24.75" customHeight="1">
      <c r="F38" s="357"/>
      <c r="G38" s="358"/>
      <c r="H38" s="126"/>
    </row>
    <row r="39" spans="6:8" s="128" customFormat="1" ht="24.75" customHeight="1">
      <c r="F39" s="357"/>
      <c r="G39" s="358"/>
      <c r="H39" s="126"/>
    </row>
    <row r="40" spans="6:8" s="128" customFormat="1" ht="24.75" customHeight="1">
      <c r="F40" s="357"/>
      <c r="G40" s="358"/>
      <c r="H40" s="126"/>
    </row>
    <row r="41" spans="6:8" s="128" customFormat="1" ht="24.75" customHeight="1">
      <c r="F41" s="357"/>
      <c r="G41" s="358"/>
      <c r="H41" s="126"/>
    </row>
    <row r="42" spans="6:8" s="128" customFormat="1" ht="39.75" customHeight="1">
      <c r="F42" s="357"/>
      <c r="G42" s="358"/>
      <c r="H42" s="126"/>
    </row>
    <row r="43" spans="6:8" s="128" customFormat="1" ht="24.75" customHeight="1">
      <c r="F43" s="357"/>
      <c r="G43" s="358"/>
      <c r="H43" s="126"/>
    </row>
    <row r="44" spans="6:8" s="128" customFormat="1" ht="24.75" customHeight="1">
      <c r="F44" s="357"/>
      <c r="G44" s="358"/>
      <c r="H44" s="126"/>
    </row>
    <row r="45" spans="6:8" s="128" customFormat="1" ht="24.75" customHeight="1">
      <c r="F45" s="357"/>
      <c r="G45" s="358"/>
      <c r="H45" s="126"/>
    </row>
    <row r="46" spans="6:8" s="128" customFormat="1" ht="24.75" customHeight="1">
      <c r="F46" s="357"/>
      <c r="G46" s="358"/>
      <c r="H46" s="126"/>
    </row>
    <row r="47" spans="6:8" s="128" customFormat="1" ht="24.75" customHeight="1">
      <c r="F47" s="357"/>
      <c r="G47" s="358"/>
      <c r="H47" s="126"/>
    </row>
    <row r="48" spans="6:8" s="128" customFormat="1" ht="39" customHeight="1">
      <c r="F48" s="357"/>
      <c r="G48" s="358"/>
      <c r="H48" s="126"/>
    </row>
    <row r="49" spans="6:8" s="128" customFormat="1" ht="18">
      <c r="F49" s="357"/>
      <c r="G49" s="358"/>
      <c r="H49" s="126"/>
    </row>
    <row r="50" spans="6:8" s="128" customFormat="1" ht="18">
      <c r="F50" s="357"/>
      <c r="G50" s="358"/>
      <c r="H50" s="126"/>
    </row>
    <row r="51" spans="6:8" s="128" customFormat="1" ht="18">
      <c r="F51" s="357"/>
      <c r="G51" s="358"/>
      <c r="H51" s="126"/>
    </row>
    <row r="52" spans="6:8" s="128" customFormat="1" ht="18">
      <c r="F52" s="357"/>
      <c r="G52" s="358"/>
      <c r="H52" s="126"/>
    </row>
    <row r="53" spans="6:8" s="128" customFormat="1" ht="18">
      <c r="F53" s="357"/>
      <c r="G53" s="358"/>
      <c r="H53" s="126"/>
    </row>
    <row r="54" spans="6:8" s="128" customFormat="1" ht="18">
      <c r="F54" s="357"/>
      <c r="G54" s="358"/>
      <c r="H54" s="126"/>
    </row>
    <row r="55" spans="6:8" s="128" customFormat="1" ht="18">
      <c r="F55" s="357"/>
      <c r="G55" s="358"/>
      <c r="H55" s="126"/>
    </row>
    <row r="56" spans="6:8" s="128" customFormat="1" ht="18">
      <c r="F56" s="357"/>
      <c r="G56" s="358"/>
      <c r="H56" s="126"/>
    </row>
    <row r="57" spans="6:8" s="128" customFormat="1" ht="18">
      <c r="F57" s="357"/>
      <c r="G57" s="358"/>
      <c r="H57" s="126"/>
    </row>
    <row r="58" spans="6:8" s="128" customFormat="1" ht="18">
      <c r="F58" s="357"/>
      <c r="G58" s="358"/>
      <c r="H58" s="126"/>
    </row>
    <row r="59" spans="6:8" s="128" customFormat="1" ht="18">
      <c r="F59" s="357"/>
      <c r="G59" s="358"/>
      <c r="H59" s="126"/>
    </row>
    <row r="60" spans="6:8" s="128" customFormat="1" ht="18">
      <c r="F60" s="357"/>
      <c r="G60" s="358"/>
      <c r="H60" s="126"/>
    </row>
    <row r="61" spans="6:8" s="128" customFormat="1" ht="18">
      <c r="F61" s="357"/>
      <c r="G61" s="358"/>
      <c r="H61" s="126"/>
    </row>
    <row r="62" spans="6:8" s="128" customFormat="1" ht="18">
      <c r="F62" s="357"/>
      <c r="G62" s="358"/>
      <c r="H62" s="126"/>
    </row>
    <row r="63" spans="6:8" s="128" customFormat="1" ht="18">
      <c r="F63" s="357"/>
      <c r="G63" s="358"/>
      <c r="H63" s="126"/>
    </row>
    <row r="64" spans="6:8" s="128" customFormat="1" ht="18">
      <c r="F64" s="357"/>
      <c r="G64" s="358"/>
      <c r="H64" s="126"/>
    </row>
    <row r="65" spans="6:8" s="128" customFormat="1" ht="18">
      <c r="F65" s="357"/>
      <c r="G65" s="358"/>
      <c r="H65" s="126"/>
    </row>
    <row r="66" spans="6:8" s="128" customFormat="1" ht="18">
      <c r="F66" s="357"/>
      <c r="G66" s="358"/>
      <c r="H66" s="126"/>
    </row>
    <row r="67" spans="6:8" s="128" customFormat="1" ht="18">
      <c r="F67" s="357"/>
      <c r="G67" s="358"/>
      <c r="H67" s="126"/>
    </row>
    <row r="68" spans="6:8" s="128" customFormat="1" ht="18">
      <c r="F68" s="357"/>
      <c r="G68" s="358"/>
      <c r="H68" s="126"/>
    </row>
    <row r="69" spans="6:8" s="128" customFormat="1" ht="18">
      <c r="F69" s="357"/>
      <c r="G69" s="358"/>
      <c r="H69" s="126"/>
    </row>
    <row r="70" spans="6:8" s="128" customFormat="1" ht="18">
      <c r="F70" s="357"/>
      <c r="G70" s="358"/>
      <c r="H70" s="126"/>
    </row>
    <row r="71" spans="6:8" s="128" customFormat="1" ht="18">
      <c r="F71" s="357"/>
      <c r="G71" s="358"/>
      <c r="H71" s="126"/>
    </row>
    <row r="72" spans="6:8" s="128" customFormat="1" ht="18">
      <c r="F72" s="357"/>
      <c r="G72" s="358"/>
      <c r="H72" s="126"/>
    </row>
    <row r="73" spans="6:8" s="128" customFormat="1" ht="18">
      <c r="F73" s="357"/>
      <c r="G73" s="358"/>
      <c r="H73" s="126"/>
    </row>
    <row r="74" spans="6:8" s="128" customFormat="1" ht="18">
      <c r="F74" s="357"/>
      <c r="G74" s="358"/>
      <c r="H74" s="126"/>
    </row>
    <row r="75" spans="6:8" s="128" customFormat="1" ht="18">
      <c r="F75" s="357"/>
      <c r="G75" s="358"/>
      <c r="H75" s="126"/>
    </row>
    <row r="76" spans="6:8" s="128" customFormat="1" ht="18">
      <c r="F76" s="357"/>
      <c r="G76" s="358"/>
      <c r="H76" s="126"/>
    </row>
    <row r="77" spans="6:8" s="128" customFormat="1" ht="18">
      <c r="F77" s="357"/>
      <c r="G77" s="358"/>
      <c r="H77" s="126"/>
    </row>
    <row r="78" spans="6:8" s="128" customFormat="1" ht="18">
      <c r="F78" s="357"/>
      <c r="G78" s="358"/>
      <c r="H78" s="126"/>
    </row>
    <row r="79" spans="6:8" s="128" customFormat="1" ht="18">
      <c r="F79" s="357"/>
      <c r="G79" s="358"/>
      <c r="H79" s="126"/>
    </row>
    <row r="80" spans="6:8" s="128" customFormat="1" ht="18">
      <c r="F80" s="357"/>
      <c r="G80" s="358"/>
      <c r="H80" s="126"/>
    </row>
    <row r="81" spans="6:8" s="128" customFormat="1" ht="18">
      <c r="F81" s="357"/>
      <c r="G81" s="358"/>
      <c r="H81" s="126"/>
    </row>
    <row r="82" spans="6:8" s="128" customFormat="1" ht="18">
      <c r="F82" s="357"/>
      <c r="G82" s="358"/>
      <c r="H82" s="126"/>
    </row>
    <row r="83" spans="6:8" s="128" customFormat="1" ht="18">
      <c r="F83" s="357"/>
      <c r="G83" s="358"/>
      <c r="H83" s="126"/>
    </row>
    <row r="84" spans="6:8" s="128" customFormat="1" ht="18">
      <c r="F84" s="357"/>
      <c r="G84" s="358"/>
      <c r="H84" s="126"/>
    </row>
    <row r="85" spans="6:8" s="128" customFormat="1" ht="18">
      <c r="F85" s="357"/>
      <c r="G85" s="358"/>
      <c r="H85" s="126"/>
    </row>
    <row r="86" spans="6:8" s="128" customFormat="1" ht="18">
      <c r="F86" s="357"/>
      <c r="G86" s="358"/>
      <c r="H86" s="126"/>
    </row>
    <row r="87" spans="6:8" s="128" customFormat="1" ht="18">
      <c r="F87" s="357"/>
      <c r="G87" s="358"/>
      <c r="H87" s="126"/>
    </row>
    <row r="88" spans="6:8" s="128" customFormat="1" ht="18">
      <c r="F88" s="357"/>
      <c r="G88" s="358"/>
      <c r="H88" s="126"/>
    </row>
    <row r="89" spans="6:8" s="128" customFormat="1" ht="18">
      <c r="F89" s="357"/>
      <c r="G89" s="358"/>
      <c r="H89" s="126"/>
    </row>
    <row r="90" spans="6:8" s="128" customFormat="1" ht="18">
      <c r="F90" s="357"/>
      <c r="G90" s="358"/>
      <c r="H90" s="126"/>
    </row>
    <row r="91" spans="6:8" s="128" customFormat="1" ht="18">
      <c r="F91" s="357"/>
      <c r="G91" s="358"/>
      <c r="H91" s="126"/>
    </row>
    <row r="92" spans="6:8" s="128" customFormat="1" ht="18">
      <c r="F92" s="357"/>
      <c r="G92" s="358"/>
      <c r="H92" s="126"/>
    </row>
  </sheetData>
  <mergeCells count="28">
    <mergeCell ref="C10:D10"/>
    <mergeCell ref="B7:B8"/>
    <mergeCell ref="I7:I8"/>
    <mergeCell ref="G7:G8"/>
    <mergeCell ref="C7:C8"/>
    <mergeCell ref="B6:L6"/>
    <mergeCell ref="L7:L8"/>
    <mergeCell ref="H7:H8"/>
    <mergeCell ref="J25:L25"/>
    <mergeCell ref="E25:I25"/>
    <mergeCell ref="B25:D25"/>
    <mergeCell ref="J7:J8"/>
    <mergeCell ref="C11:E11"/>
    <mergeCell ref="C12:E12"/>
    <mergeCell ref="C23:D24"/>
    <mergeCell ref="E2:I2"/>
    <mergeCell ref="E3:I3"/>
    <mergeCell ref="E4:I4"/>
    <mergeCell ref="B5:M5"/>
    <mergeCell ref="C2:D3"/>
    <mergeCell ref="C4:D4"/>
    <mergeCell ref="J23:K23"/>
    <mergeCell ref="G13:H13"/>
    <mergeCell ref="I13:J13"/>
    <mergeCell ref="C16:D16"/>
    <mergeCell ref="C14:D15"/>
    <mergeCell ref="J14:K14"/>
    <mergeCell ref="J15:K15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2"/>
  </sheetPr>
  <dimension ref="B2:M24"/>
  <sheetViews>
    <sheetView rightToLeft="1" zoomScale="75" zoomScaleNormal="75" workbookViewId="0" topLeftCell="A1">
      <selection activeCell="C10" sqref="C10:D10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684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" customHeight="1" thickBot="1">
      <c r="B9" s="25"/>
      <c r="C9" s="151"/>
      <c r="D9" s="208"/>
      <c r="E9" s="42"/>
      <c r="F9" s="42"/>
      <c r="G9" s="37"/>
      <c r="H9" s="37"/>
      <c r="I9" s="92"/>
      <c r="J9" s="18"/>
      <c r="K9" s="292"/>
      <c r="L9" s="241"/>
    </row>
    <row r="10" spans="2:12" ht="34.5" customHeight="1" thickBot="1">
      <c r="B10" s="14"/>
      <c r="C10" s="713" t="s">
        <v>686</v>
      </c>
      <c r="D10" s="714"/>
      <c r="E10" s="447"/>
      <c r="F10" s="281"/>
      <c r="G10" s="19"/>
      <c r="H10" s="19"/>
      <c r="I10" s="19"/>
      <c r="J10" s="272"/>
      <c r="K10" s="291"/>
      <c r="L10" s="224"/>
    </row>
    <row r="11" spans="2:12" s="312" customFormat="1" ht="30" customHeight="1" thickBot="1">
      <c r="B11" s="309"/>
      <c r="C11" s="851" t="s">
        <v>642</v>
      </c>
      <c r="D11" s="852"/>
      <c r="E11" s="852"/>
      <c r="F11" s="852"/>
      <c r="G11" s="508" t="s">
        <v>27</v>
      </c>
      <c r="H11" s="818" t="s">
        <v>643</v>
      </c>
      <c r="I11" s="819"/>
      <c r="J11" s="446"/>
      <c r="K11" s="310"/>
      <c r="L11" s="311"/>
    </row>
    <row r="12" spans="2:12" ht="21" customHeight="1">
      <c r="B12" s="14">
        <v>1</v>
      </c>
      <c r="C12" s="231" t="s">
        <v>644</v>
      </c>
      <c r="D12" s="173" t="s">
        <v>643</v>
      </c>
      <c r="E12" s="24"/>
      <c r="F12" s="24"/>
      <c r="G12" s="210">
        <f>'متره ص(51)'!F22</f>
        <v>99.4</v>
      </c>
      <c r="H12" s="537">
        <v>45</v>
      </c>
      <c r="I12" s="210"/>
      <c r="J12" s="384" t="s">
        <v>647</v>
      </c>
      <c r="K12" s="373">
        <f>ROUND(G12*H12,0)</f>
        <v>4473</v>
      </c>
      <c r="L12" s="313"/>
    </row>
    <row r="13" spans="2:12" ht="21" customHeight="1" thickBot="1">
      <c r="B13" s="14">
        <v>2</v>
      </c>
      <c r="C13" s="231" t="s">
        <v>646</v>
      </c>
      <c r="D13" s="159" t="s">
        <v>643</v>
      </c>
      <c r="E13" s="37"/>
      <c r="F13" s="5"/>
      <c r="G13" s="327">
        <f>'متره ص(52)'!F15</f>
        <v>33.58</v>
      </c>
      <c r="H13" s="538">
        <v>45</v>
      </c>
      <c r="I13" s="327"/>
      <c r="J13" s="539" t="s">
        <v>647</v>
      </c>
      <c r="K13" s="540">
        <f>ROUND(G13*H13,0)</f>
        <v>1511</v>
      </c>
      <c r="L13" s="224"/>
    </row>
    <row r="14" spans="2:12" ht="21" customHeight="1" thickBot="1">
      <c r="B14" s="14"/>
      <c r="C14" s="484"/>
      <c r="D14" s="406" t="s">
        <v>45</v>
      </c>
      <c r="E14" s="202"/>
      <c r="F14" s="209" t="s">
        <v>27</v>
      </c>
      <c r="G14" s="660" t="s">
        <v>643</v>
      </c>
      <c r="H14" s="660"/>
      <c r="I14" s="661" t="s">
        <v>97</v>
      </c>
      <c r="J14" s="603"/>
      <c r="K14" s="531">
        <f>SUM(K12:K13)</f>
        <v>5984</v>
      </c>
      <c r="L14" s="226"/>
    </row>
    <row r="15" spans="2:12" ht="30" customHeight="1" thickBot="1">
      <c r="B15" s="309"/>
      <c r="C15" s="851" t="s">
        <v>648</v>
      </c>
      <c r="D15" s="852"/>
      <c r="E15" s="852"/>
      <c r="F15" s="852"/>
      <c r="G15" s="508" t="s">
        <v>27</v>
      </c>
      <c r="H15" s="818" t="s">
        <v>649</v>
      </c>
      <c r="I15" s="819"/>
      <c r="J15" s="449"/>
      <c r="K15" s="541"/>
      <c r="L15" s="311"/>
    </row>
    <row r="16" spans="2:12" ht="21" customHeight="1">
      <c r="B16" s="14">
        <v>1</v>
      </c>
      <c r="C16" s="231" t="s">
        <v>644</v>
      </c>
      <c r="D16" s="173" t="s">
        <v>649</v>
      </c>
      <c r="E16" s="24"/>
      <c r="F16" s="24"/>
      <c r="G16" s="210">
        <f>'متره ص(51)'!F22</f>
        <v>99.4</v>
      </c>
      <c r="H16" s="537">
        <v>20</v>
      </c>
      <c r="I16" s="210"/>
      <c r="J16" s="384" t="s">
        <v>647</v>
      </c>
      <c r="K16" s="373">
        <f>ROUND(G16*H16,0)</f>
        <v>1988</v>
      </c>
      <c r="L16" s="313"/>
    </row>
    <row r="17" spans="2:12" ht="21" customHeight="1" thickBot="1">
      <c r="B17" s="14">
        <v>2</v>
      </c>
      <c r="C17" s="231" t="s">
        <v>646</v>
      </c>
      <c r="D17" s="159" t="s">
        <v>649</v>
      </c>
      <c r="E17" s="37"/>
      <c r="F17" s="5"/>
      <c r="G17" s="327">
        <f>'متره ص(52)'!F15</f>
        <v>33.58</v>
      </c>
      <c r="H17" s="538">
        <v>75</v>
      </c>
      <c r="I17" s="327"/>
      <c r="J17" s="539" t="s">
        <v>647</v>
      </c>
      <c r="K17" s="540">
        <f>ROUND(G17*H17,0)</f>
        <v>2519</v>
      </c>
      <c r="L17" s="224"/>
    </row>
    <row r="18" spans="2:12" ht="21" customHeight="1" thickBot="1">
      <c r="B18" s="14"/>
      <c r="C18" s="484"/>
      <c r="D18" s="406" t="s">
        <v>45</v>
      </c>
      <c r="E18" s="202"/>
      <c r="F18" s="209" t="s">
        <v>27</v>
      </c>
      <c r="G18" s="660" t="s">
        <v>649</v>
      </c>
      <c r="H18" s="660"/>
      <c r="I18" s="661" t="s">
        <v>97</v>
      </c>
      <c r="J18" s="603"/>
      <c r="K18" s="531">
        <f>SUM(K16:K17)</f>
        <v>4507</v>
      </c>
      <c r="L18" s="226"/>
    </row>
    <row r="19" spans="2:12" ht="30" customHeight="1" thickBot="1">
      <c r="B19" s="309"/>
      <c r="C19" s="851" t="s">
        <v>651</v>
      </c>
      <c r="D19" s="852"/>
      <c r="E19" s="852"/>
      <c r="F19" s="852"/>
      <c r="G19" s="508" t="s">
        <v>27</v>
      </c>
      <c r="H19" s="818" t="s">
        <v>650</v>
      </c>
      <c r="I19" s="819"/>
      <c r="J19" s="542"/>
      <c r="K19" s="72"/>
      <c r="L19" s="308"/>
    </row>
    <row r="20" spans="2:12" ht="21" customHeight="1" thickBot="1">
      <c r="B20" s="14">
        <v>1</v>
      </c>
      <c r="C20" s="231" t="s">
        <v>646</v>
      </c>
      <c r="D20" s="159" t="s">
        <v>650</v>
      </c>
      <c r="E20" s="37"/>
      <c r="F20" s="37"/>
      <c r="G20" s="215">
        <f>'متره ص(52)'!F15</f>
        <v>33.58</v>
      </c>
      <c r="H20" s="543">
        <v>150</v>
      </c>
      <c r="I20" s="215"/>
      <c r="J20" s="539" t="s">
        <v>647</v>
      </c>
      <c r="K20" s="540">
        <f>ROUND(G20*H20,0)</f>
        <v>5037</v>
      </c>
      <c r="L20" s="385"/>
    </row>
    <row r="21" spans="2:12" ht="21" customHeight="1" thickBot="1">
      <c r="B21" s="14"/>
      <c r="C21" s="335"/>
      <c r="D21" s="389" t="s">
        <v>45</v>
      </c>
      <c r="E21" s="76"/>
      <c r="F21" s="46" t="s">
        <v>27</v>
      </c>
      <c r="G21" s="602" t="s">
        <v>650</v>
      </c>
      <c r="H21" s="602"/>
      <c r="I21" s="603" t="s">
        <v>97</v>
      </c>
      <c r="J21" s="603"/>
      <c r="K21" s="531">
        <f>SUM(K19:K20)</f>
        <v>5037</v>
      </c>
      <c r="L21" s="385"/>
    </row>
    <row r="22" spans="2:12" ht="21" customHeight="1" thickBot="1">
      <c r="B22" s="14"/>
      <c r="C22" s="305"/>
      <c r="D22" s="492"/>
      <c r="E22" s="492"/>
      <c r="F22" s="294"/>
      <c r="G22" s="492"/>
      <c r="H22" s="492"/>
      <c r="I22" s="492"/>
      <c r="J22" s="294"/>
      <c r="K22" s="492"/>
      <c r="L22" s="268"/>
    </row>
    <row r="23" spans="2:12" ht="39" customHeight="1" thickBot="1">
      <c r="B23" s="760" t="s">
        <v>14</v>
      </c>
      <c r="C23" s="760"/>
      <c r="D23" s="764"/>
      <c r="E23" s="763" t="s">
        <v>15</v>
      </c>
      <c r="F23" s="760"/>
      <c r="G23" s="760"/>
      <c r="H23" s="760"/>
      <c r="I23" s="764"/>
      <c r="J23" s="608" t="s">
        <v>16</v>
      </c>
      <c r="K23" s="760"/>
      <c r="L23" s="760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="128" customFormat="1" ht="18" customHeight="1"/>
    <row r="26" s="128" customFormat="1" ht="18" customHeight="1"/>
    <row r="27" s="128" customFormat="1" ht="18" customHeight="1"/>
    <row r="28" s="128" customFormat="1" ht="7.5" customHeight="1"/>
    <row r="29" s="128" customFormat="1" ht="31.5" customHeight="1"/>
    <row r="30" s="128" customFormat="1" ht="18.75" customHeight="1"/>
    <row r="31" s="128" customFormat="1" ht="18.75" customHeight="1"/>
    <row r="32" s="128" customFormat="1" ht="24.75" customHeight="1"/>
    <row r="33" s="128" customFormat="1" ht="24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39.75" customHeight="1"/>
    <row r="41" s="128" customFormat="1" ht="24.75" customHeight="1"/>
    <row r="42" s="128" customFormat="1" ht="24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39" customHeight="1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</sheetData>
  <mergeCells count="30">
    <mergeCell ref="J7:J8"/>
    <mergeCell ref="C15:F15"/>
    <mergeCell ref="C7:C8"/>
    <mergeCell ref="E23:I23"/>
    <mergeCell ref="B23:D23"/>
    <mergeCell ref="C11:F11"/>
    <mergeCell ref="H15:I15"/>
    <mergeCell ref="G18:H18"/>
    <mergeCell ref="I18:J18"/>
    <mergeCell ref="J23:L23"/>
    <mergeCell ref="C19:F19"/>
    <mergeCell ref="H19:I19"/>
    <mergeCell ref="G21:H21"/>
    <mergeCell ref="I21:J21"/>
    <mergeCell ref="E2:I2"/>
    <mergeCell ref="E3:I3"/>
    <mergeCell ref="E4:I4"/>
    <mergeCell ref="B5:M5"/>
    <mergeCell ref="C2:D3"/>
    <mergeCell ref="C4:D4"/>
    <mergeCell ref="B6:L6"/>
    <mergeCell ref="L7:L8"/>
    <mergeCell ref="G14:H14"/>
    <mergeCell ref="I14:J14"/>
    <mergeCell ref="H7:H8"/>
    <mergeCell ref="C10:D10"/>
    <mergeCell ref="H11:I11"/>
    <mergeCell ref="B7:B8"/>
    <mergeCell ref="I7:I8"/>
    <mergeCell ref="G7:G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4"/>
  </sheetPr>
  <dimension ref="B2:M26"/>
  <sheetViews>
    <sheetView rightToLeft="1" zoomScale="75" zoomScaleNormal="75" workbookViewId="0" topLeftCell="A21">
      <selection activeCell="D32" sqref="D32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8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545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684</v>
      </c>
      <c r="C6" s="698"/>
      <c r="D6" s="698"/>
      <c r="E6" s="698"/>
      <c r="F6" s="698"/>
      <c r="G6" s="698"/>
      <c r="H6" s="698"/>
      <c r="I6" s="698"/>
      <c r="J6" s="698"/>
      <c r="K6" s="698"/>
      <c r="L6" s="699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15" customHeight="1" thickBot="1">
      <c r="B9" s="25"/>
      <c r="C9" s="239"/>
      <c r="D9" s="208"/>
      <c r="E9" s="209"/>
      <c r="F9" s="209"/>
      <c r="G9" s="37"/>
      <c r="H9" s="37"/>
      <c r="I9" s="92"/>
      <c r="J9" s="18"/>
      <c r="K9" s="292"/>
      <c r="L9" s="241"/>
    </row>
    <row r="10" spans="2:12" s="312" customFormat="1" ht="30" customHeight="1" thickBot="1">
      <c r="B10" s="309"/>
      <c r="C10" s="851" t="s">
        <v>652</v>
      </c>
      <c r="D10" s="852"/>
      <c r="E10" s="852"/>
      <c r="F10" s="852"/>
      <c r="G10" s="508" t="s">
        <v>27</v>
      </c>
      <c r="H10" s="818" t="s">
        <v>653</v>
      </c>
      <c r="I10" s="819"/>
      <c r="J10" s="446"/>
      <c r="K10" s="310"/>
      <c r="L10" s="544"/>
    </row>
    <row r="11" spans="2:12" ht="21" customHeight="1" thickBot="1">
      <c r="B11" s="14">
        <v>1</v>
      </c>
      <c r="C11" s="231" t="s">
        <v>646</v>
      </c>
      <c r="D11" s="159" t="s">
        <v>653</v>
      </c>
      <c r="E11" s="37"/>
      <c r="F11" s="37"/>
      <c r="G11" s="215">
        <f>'متره ص(52)'!F15</f>
        <v>33.58</v>
      </c>
      <c r="H11" s="543">
        <v>80</v>
      </c>
      <c r="I11" s="215"/>
      <c r="J11" s="539" t="s">
        <v>647</v>
      </c>
      <c r="K11" s="540">
        <f>ROUND(G11*H11,0)</f>
        <v>2686</v>
      </c>
      <c r="L11" s="313"/>
    </row>
    <row r="12" spans="2:12" ht="21" customHeight="1" thickBot="1">
      <c r="B12" s="14"/>
      <c r="C12" s="484"/>
      <c r="D12" s="406" t="s">
        <v>45</v>
      </c>
      <c r="E12" s="202"/>
      <c r="F12" s="209" t="s">
        <v>27</v>
      </c>
      <c r="G12" s="660" t="s">
        <v>653</v>
      </c>
      <c r="H12" s="660"/>
      <c r="I12" s="661" t="s">
        <v>97</v>
      </c>
      <c r="J12" s="603"/>
      <c r="K12" s="531">
        <f>SUM(K11:K11)</f>
        <v>2686</v>
      </c>
      <c r="L12" s="226"/>
    </row>
    <row r="13" spans="2:12" ht="30" customHeight="1" thickBot="1">
      <c r="B13" s="309"/>
      <c r="C13" s="851" t="s">
        <v>655</v>
      </c>
      <c r="D13" s="852"/>
      <c r="E13" s="852"/>
      <c r="F13" s="852"/>
      <c r="G13" s="508" t="s">
        <v>27</v>
      </c>
      <c r="H13" s="818" t="s">
        <v>654</v>
      </c>
      <c r="I13" s="819"/>
      <c r="J13" s="449"/>
      <c r="K13" s="541"/>
      <c r="L13" s="311"/>
    </row>
    <row r="14" spans="2:12" ht="21" customHeight="1" thickBot="1">
      <c r="B14" s="14">
        <v>1</v>
      </c>
      <c r="C14" s="231" t="s">
        <v>656</v>
      </c>
      <c r="D14" s="159" t="s">
        <v>654</v>
      </c>
      <c r="E14" s="37"/>
      <c r="F14" s="37"/>
      <c r="G14" s="215">
        <f>'متره ص(52)'!F23</f>
        <v>101</v>
      </c>
      <c r="H14" s="543">
        <v>45</v>
      </c>
      <c r="I14" s="215"/>
      <c r="J14" s="539" t="s">
        <v>647</v>
      </c>
      <c r="K14" s="540">
        <f>ROUND(G14*H14,0)</f>
        <v>4545</v>
      </c>
      <c r="L14" s="224"/>
    </row>
    <row r="15" spans="2:12" ht="21" customHeight="1" thickBot="1">
      <c r="B15" s="14"/>
      <c r="C15" s="484"/>
      <c r="D15" s="406" t="s">
        <v>45</v>
      </c>
      <c r="E15" s="202"/>
      <c r="F15" s="209" t="s">
        <v>27</v>
      </c>
      <c r="G15" s="660" t="s">
        <v>654</v>
      </c>
      <c r="H15" s="660"/>
      <c r="I15" s="661" t="s">
        <v>97</v>
      </c>
      <c r="J15" s="603"/>
      <c r="K15" s="531">
        <f>SUM(K14:K14)</f>
        <v>4545</v>
      </c>
      <c r="L15" s="226"/>
    </row>
    <row r="16" spans="2:12" ht="30" customHeight="1" thickBot="1">
      <c r="B16" s="309"/>
      <c r="C16" s="851" t="s">
        <v>657</v>
      </c>
      <c r="D16" s="852"/>
      <c r="E16" s="852"/>
      <c r="F16" s="852"/>
      <c r="G16" s="508" t="s">
        <v>27</v>
      </c>
      <c r="H16" s="818" t="s">
        <v>658</v>
      </c>
      <c r="I16" s="819"/>
      <c r="J16" s="542"/>
      <c r="K16" s="72"/>
      <c r="L16" s="308"/>
    </row>
    <row r="17" spans="2:12" ht="21" customHeight="1" thickBot="1">
      <c r="B17" s="14">
        <v>1</v>
      </c>
      <c r="C17" s="231" t="s">
        <v>646</v>
      </c>
      <c r="D17" s="159" t="s">
        <v>658</v>
      </c>
      <c r="E17" s="37"/>
      <c r="F17" s="37"/>
      <c r="G17" s="215">
        <f>'متره ص(52)'!F23</f>
        <v>101</v>
      </c>
      <c r="H17" s="543">
        <v>75</v>
      </c>
      <c r="I17" s="215"/>
      <c r="J17" s="539" t="s">
        <v>647</v>
      </c>
      <c r="K17" s="540">
        <f>ROUND(G17*H17,0)</f>
        <v>7575</v>
      </c>
      <c r="L17" s="385"/>
    </row>
    <row r="18" spans="2:12" ht="21" customHeight="1" thickBot="1">
      <c r="B18" s="14"/>
      <c r="C18" s="518"/>
      <c r="D18" s="406" t="s">
        <v>45</v>
      </c>
      <c r="E18" s="202"/>
      <c r="F18" s="209" t="s">
        <v>27</v>
      </c>
      <c r="G18" s="660" t="s">
        <v>658</v>
      </c>
      <c r="H18" s="660"/>
      <c r="I18" s="661" t="s">
        <v>97</v>
      </c>
      <c r="J18" s="603"/>
      <c r="K18" s="531">
        <f>SUM(K16:K17)</f>
        <v>7575</v>
      </c>
      <c r="L18" s="385"/>
    </row>
    <row r="19" spans="2:12" ht="21" customHeight="1" thickBot="1">
      <c r="B19" s="309"/>
      <c r="C19" s="851" t="s">
        <v>659</v>
      </c>
      <c r="D19" s="852"/>
      <c r="E19" s="852"/>
      <c r="F19" s="852"/>
      <c r="G19" s="508" t="s">
        <v>27</v>
      </c>
      <c r="H19" s="818" t="s">
        <v>660</v>
      </c>
      <c r="I19" s="819"/>
      <c r="J19" s="542"/>
      <c r="K19" s="72"/>
      <c r="L19" s="308"/>
    </row>
    <row r="20" spans="2:12" ht="21" customHeight="1" thickBot="1">
      <c r="B20" s="14">
        <v>1</v>
      </c>
      <c r="C20" s="231" t="s">
        <v>646</v>
      </c>
      <c r="D20" s="159" t="s">
        <v>660</v>
      </c>
      <c r="E20" s="37"/>
      <c r="F20" s="37"/>
      <c r="G20" s="215">
        <f>'متره ص(52)'!F23</f>
        <v>101</v>
      </c>
      <c r="H20" s="543">
        <v>150</v>
      </c>
      <c r="I20" s="215"/>
      <c r="J20" s="539" t="s">
        <v>647</v>
      </c>
      <c r="K20" s="540">
        <f>ROUND(G20*H20,0)</f>
        <v>15150</v>
      </c>
      <c r="L20" s="385"/>
    </row>
    <row r="21" spans="2:12" ht="21" customHeight="1" thickBot="1">
      <c r="B21" s="14"/>
      <c r="C21" s="518"/>
      <c r="D21" s="406" t="s">
        <v>45</v>
      </c>
      <c r="E21" s="202"/>
      <c r="F21" s="209" t="s">
        <v>27</v>
      </c>
      <c r="G21" s="660" t="s">
        <v>660</v>
      </c>
      <c r="H21" s="660"/>
      <c r="I21" s="661" t="s">
        <v>97</v>
      </c>
      <c r="J21" s="603"/>
      <c r="K21" s="531">
        <f>SUM(K19:K20)</f>
        <v>15150</v>
      </c>
      <c r="L21" s="385"/>
    </row>
    <row r="22" spans="2:12" ht="21" customHeight="1" thickBot="1">
      <c r="B22" s="309"/>
      <c r="C22" s="851" t="s">
        <v>661</v>
      </c>
      <c r="D22" s="852"/>
      <c r="E22" s="852"/>
      <c r="F22" s="852"/>
      <c r="G22" s="508" t="s">
        <v>27</v>
      </c>
      <c r="H22" s="818" t="s">
        <v>662</v>
      </c>
      <c r="I22" s="819"/>
      <c r="J22" s="542"/>
      <c r="K22" s="72"/>
      <c r="L22" s="308"/>
    </row>
    <row r="23" spans="2:12" ht="21" customHeight="1" thickBot="1">
      <c r="B23" s="14">
        <v>1</v>
      </c>
      <c r="C23" s="231" t="s">
        <v>646</v>
      </c>
      <c r="D23" s="159" t="s">
        <v>662</v>
      </c>
      <c r="E23" s="37"/>
      <c r="F23" s="37"/>
      <c r="G23" s="215">
        <f>'متره ص(52)'!F23</f>
        <v>101</v>
      </c>
      <c r="H23" s="543">
        <v>80</v>
      </c>
      <c r="I23" s="215"/>
      <c r="J23" s="539" t="s">
        <v>647</v>
      </c>
      <c r="K23" s="540">
        <f>ROUND(G23*H23,0)</f>
        <v>8080</v>
      </c>
      <c r="L23" s="385"/>
    </row>
    <row r="24" spans="2:12" ht="21" customHeight="1" thickBot="1">
      <c r="B24" s="14"/>
      <c r="C24" s="335"/>
      <c r="D24" s="389" t="s">
        <v>45</v>
      </c>
      <c r="E24" s="76"/>
      <c r="F24" s="46" t="s">
        <v>27</v>
      </c>
      <c r="G24" s="602" t="s">
        <v>662</v>
      </c>
      <c r="H24" s="602"/>
      <c r="I24" s="603" t="s">
        <v>97</v>
      </c>
      <c r="J24" s="603"/>
      <c r="K24" s="531">
        <f>SUM(K22:K23)</f>
        <v>8080</v>
      </c>
      <c r="L24" s="385"/>
    </row>
    <row r="25" spans="2:12" ht="36.75" customHeight="1" thickBot="1">
      <c r="B25" s="760" t="s">
        <v>14</v>
      </c>
      <c r="C25" s="758"/>
      <c r="D25" s="630"/>
      <c r="E25" s="757" t="s">
        <v>15</v>
      </c>
      <c r="F25" s="758"/>
      <c r="G25" s="758"/>
      <c r="H25" s="758"/>
      <c r="I25" s="759"/>
      <c r="J25" s="632" t="s">
        <v>16</v>
      </c>
      <c r="K25" s="758"/>
      <c r="L25" s="760"/>
    </row>
    <row r="26" spans="2:12" ht="1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="128" customFormat="1" ht="18" customHeight="1"/>
    <row r="28" s="128" customFormat="1" ht="18" customHeight="1"/>
    <row r="29" s="128" customFormat="1" ht="18" customHeight="1"/>
    <row r="30" s="128" customFormat="1" ht="7.5" customHeight="1"/>
    <row r="31" s="128" customFormat="1" ht="31.5" customHeight="1"/>
    <row r="32" s="128" customFormat="1" ht="18.75" customHeight="1"/>
    <row r="33" s="128" customFormat="1" ht="18.75" customHeight="1"/>
    <row r="34" s="128" customFormat="1" ht="24.75" customHeight="1"/>
    <row r="35" s="128" customFormat="1" ht="24.75" customHeight="1"/>
    <row r="36" s="128" customFormat="1" ht="24.75" customHeight="1"/>
    <row r="37" s="128" customFormat="1" ht="24.75" customHeight="1"/>
    <row r="38" s="128" customFormat="1" ht="24.75" customHeight="1"/>
    <row r="39" s="128" customFormat="1" ht="24.75" customHeight="1"/>
    <row r="40" s="128" customFormat="1" ht="24.75" customHeight="1"/>
    <row r="41" s="128" customFormat="1" ht="24.75" customHeight="1"/>
    <row r="42" s="128" customFormat="1" ht="39.75" customHeight="1"/>
    <row r="43" s="128" customFormat="1" ht="24.75" customHeight="1"/>
    <row r="44" s="128" customFormat="1" ht="24.75" customHeight="1"/>
    <row r="45" s="128" customFormat="1" ht="24.75" customHeight="1"/>
    <row r="46" s="128" customFormat="1" ht="24.75" customHeight="1"/>
    <row r="47" s="128" customFormat="1" ht="24.75" customHeight="1"/>
    <row r="48" s="128" customFormat="1" ht="39" customHeight="1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</sheetData>
  <mergeCells count="37">
    <mergeCell ref="I18:J18"/>
    <mergeCell ref="E2:I2"/>
    <mergeCell ref="E3:I3"/>
    <mergeCell ref="E4:I4"/>
    <mergeCell ref="B5:M5"/>
    <mergeCell ref="C2:D3"/>
    <mergeCell ref="C4:D4"/>
    <mergeCell ref="C22:F22"/>
    <mergeCell ref="H22:I22"/>
    <mergeCell ref="B6:L6"/>
    <mergeCell ref="L7:L8"/>
    <mergeCell ref="C19:F19"/>
    <mergeCell ref="H19:I19"/>
    <mergeCell ref="G12:H12"/>
    <mergeCell ref="I12:J12"/>
    <mergeCell ref="H7:H8"/>
    <mergeCell ref="G18:H18"/>
    <mergeCell ref="G24:H24"/>
    <mergeCell ref="I24:J24"/>
    <mergeCell ref="B25:D25"/>
    <mergeCell ref="C10:F10"/>
    <mergeCell ref="H10:I10"/>
    <mergeCell ref="H13:I13"/>
    <mergeCell ref="G15:H15"/>
    <mergeCell ref="I15:J15"/>
    <mergeCell ref="C16:F16"/>
    <mergeCell ref="H16:I16"/>
    <mergeCell ref="G21:H21"/>
    <mergeCell ref="I21:J21"/>
    <mergeCell ref="J25:L25"/>
    <mergeCell ref="B7:B8"/>
    <mergeCell ref="I7:I8"/>
    <mergeCell ref="G7:G8"/>
    <mergeCell ref="J7:J8"/>
    <mergeCell ref="C13:F13"/>
    <mergeCell ref="C7:C8"/>
    <mergeCell ref="E25:I25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B2:M43"/>
  <sheetViews>
    <sheetView rightToLeft="1" zoomScale="75" zoomScaleNormal="75" workbookViewId="0" topLeftCell="A1">
      <selection activeCell="B6" sqref="B6:L6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666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21.75" customHeight="1" thickBot="1">
      <c r="B9" s="25"/>
      <c r="C9" s="37"/>
      <c r="D9" s="38"/>
      <c r="E9" s="37"/>
      <c r="F9" s="37"/>
      <c r="G9" s="37"/>
      <c r="H9" s="37"/>
      <c r="I9" s="23"/>
      <c r="J9" s="23"/>
      <c r="K9" s="23"/>
      <c r="L9" s="32"/>
    </row>
    <row r="10" spans="2:12" s="113" customFormat="1" ht="54.75" customHeight="1" thickBot="1">
      <c r="B10" s="248"/>
      <c r="C10" s="675" t="s">
        <v>80</v>
      </c>
      <c r="D10" s="676"/>
      <c r="E10" s="677"/>
      <c r="F10" s="109" t="s">
        <v>27</v>
      </c>
      <c r="G10" s="673">
        <v>40504</v>
      </c>
      <c r="H10" s="674"/>
      <c r="I10" s="110"/>
      <c r="J10" s="111"/>
      <c r="K10" s="111"/>
      <c r="L10" s="112"/>
    </row>
    <row r="11" spans="2:12" ht="30" customHeight="1">
      <c r="B11" s="14">
        <v>1</v>
      </c>
      <c r="C11" s="114" t="s">
        <v>81</v>
      </c>
      <c r="D11" s="106">
        <v>40101</v>
      </c>
      <c r="E11" s="31">
        <v>1</v>
      </c>
      <c r="F11" s="24">
        <v>1</v>
      </c>
      <c r="G11" s="24">
        <f>'متره ص(4)'!G12</f>
        <v>11.8</v>
      </c>
      <c r="H11" s="24">
        <f>'متره ص(4)'!H12</f>
        <v>4.5</v>
      </c>
      <c r="I11" s="18">
        <v>0.05</v>
      </c>
      <c r="J11" s="87" t="s">
        <v>58</v>
      </c>
      <c r="K11" s="94">
        <f aca="true" t="shared" si="0" ref="K11:K18">E11*F11*G11*H11*I11</f>
        <v>2.6550000000000002</v>
      </c>
      <c r="L11" s="15"/>
    </row>
    <row r="12" spans="2:12" ht="30" customHeight="1">
      <c r="B12" s="14">
        <v>2</v>
      </c>
      <c r="C12" s="114" t="s">
        <v>82</v>
      </c>
      <c r="D12" s="104">
        <v>40101</v>
      </c>
      <c r="E12" s="50">
        <v>1</v>
      </c>
      <c r="F12" s="3">
        <v>1</v>
      </c>
      <c r="G12" s="3">
        <f>'متره ص(4)'!G13</f>
        <v>4.5</v>
      </c>
      <c r="H12" s="3">
        <f>'متره ص(4)'!H13</f>
        <v>2.8</v>
      </c>
      <c r="I12" s="18">
        <v>0.05</v>
      </c>
      <c r="J12" s="87" t="s">
        <v>58</v>
      </c>
      <c r="K12" s="94">
        <f t="shared" si="0"/>
        <v>0.63</v>
      </c>
      <c r="L12" s="15"/>
    </row>
    <row r="13" spans="2:12" ht="30" customHeight="1">
      <c r="B13" s="14">
        <v>3</v>
      </c>
      <c r="C13" s="114" t="s">
        <v>83</v>
      </c>
      <c r="D13" s="104">
        <v>40101</v>
      </c>
      <c r="E13" s="50">
        <v>1</v>
      </c>
      <c r="F13" s="3">
        <v>1</v>
      </c>
      <c r="G13" s="3">
        <f>'متره ص(4)'!G14</f>
        <v>3.1</v>
      </c>
      <c r="H13" s="3">
        <f>'متره ص(4)'!H14</f>
        <v>1.1</v>
      </c>
      <c r="I13" s="18">
        <v>0.05</v>
      </c>
      <c r="J13" s="87" t="s">
        <v>58</v>
      </c>
      <c r="K13" s="94">
        <f t="shared" si="0"/>
        <v>0.17050000000000004</v>
      </c>
      <c r="L13" s="15"/>
    </row>
    <row r="14" spans="2:12" ht="30" customHeight="1">
      <c r="B14" s="14">
        <v>4</v>
      </c>
      <c r="C14" s="114" t="s">
        <v>84</v>
      </c>
      <c r="D14" s="104">
        <v>40101</v>
      </c>
      <c r="E14" s="50">
        <v>1</v>
      </c>
      <c r="F14" s="3">
        <v>1</v>
      </c>
      <c r="G14" s="3">
        <f>'متره ص(4)'!G15</f>
        <v>3.1</v>
      </c>
      <c r="H14" s="3">
        <f>'متره ص(4)'!H15</f>
        <v>0.95</v>
      </c>
      <c r="I14" s="18">
        <v>0.05</v>
      </c>
      <c r="J14" s="87" t="s">
        <v>58</v>
      </c>
      <c r="K14" s="94">
        <f t="shared" si="0"/>
        <v>0.14725</v>
      </c>
      <c r="L14" s="15"/>
    </row>
    <row r="15" spans="2:12" ht="30" customHeight="1">
      <c r="B15" s="14">
        <v>5</v>
      </c>
      <c r="C15" s="114" t="s">
        <v>85</v>
      </c>
      <c r="D15" s="104">
        <v>40101</v>
      </c>
      <c r="E15" s="50">
        <v>1</v>
      </c>
      <c r="F15" s="3">
        <v>1</v>
      </c>
      <c r="G15" s="3">
        <f>'متره ص(4)'!G16</f>
        <v>3.2</v>
      </c>
      <c r="H15" s="3">
        <f>'متره ص(4)'!H16</f>
        <v>1.7</v>
      </c>
      <c r="I15" s="18">
        <v>0.05</v>
      </c>
      <c r="J15" s="87" t="s">
        <v>58</v>
      </c>
      <c r="K15" s="94">
        <f t="shared" si="0"/>
        <v>0.272</v>
      </c>
      <c r="L15" s="15"/>
    </row>
    <row r="16" spans="2:12" ht="30" customHeight="1">
      <c r="B16" s="14">
        <v>6</v>
      </c>
      <c r="C16" s="114" t="s">
        <v>86</v>
      </c>
      <c r="D16" s="104">
        <v>40101</v>
      </c>
      <c r="E16" s="50">
        <v>1</v>
      </c>
      <c r="F16" s="3">
        <v>1</v>
      </c>
      <c r="G16" s="3">
        <f>'متره ص(4)'!G17</f>
        <v>4.5</v>
      </c>
      <c r="H16" s="105">
        <f>'متره ص(4)'!H17</f>
        <v>2</v>
      </c>
      <c r="I16" s="18">
        <v>0.05</v>
      </c>
      <c r="J16" s="87" t="s">
        <v>58</v>
      </c>
      <c r="K16" s="94">
        <f t="shared" si="0"/>
        <v>0.45</v>
      </c>
      <c r="L16" s="15"/>
    </row>
    <row r="17" spans="2:12" ht="30" customHeight="1">
      <c r="B17" s="14">
        <v>7</v>
      </c>
      <c r="C17" s="114" t="s">
        <v>87</v>
      </c>
      <c r="D17" s="104">
        <v>40101</v>
      </c>
      <c r="E17" s="50">
        <v>1</v>
      </c>
      <c r="F17" s="3">
        <v>1</v>
      </c>
      <c r="G17" s="3">
        <f>'متره ص(4)'!G18</f>
        <v>3.25</v>
      </c>
      <c r="H17" s="3">
        <f>'متره ص(4)'!H18</f>
        <v>2.3</v>
      </c>
      <c r="I17" s="18">
        <v>0.05</v>
      </c>
      <c r="J17" s="87" t="s">
        <v>58</v>
      </c>
      <c r="K17" s="94">
        <f t="shared" si="0"/>
        <v>0.37375</v>
      </c>
      <c r="L17" s="15"/>
    </row>
    <row r="18" spans="2:12" ht="30" customHeight="1" thickBot="1">
      <c r="B18" s="14">
        <v>8</v>
      </c>
      <c r="C18" s="416" t="s">
        <v>88</v>
      </c>
      <c r="D18" s="404">
        <v>40101</v>
      </c>
      <c r="E18" s="51">
        <v>1</v>
      </c>
      <c r="F18" s="5">
        <v>1</v>
      </c>
      <c r="G18" s="5">
        <f>'متره ص(4)'!G19</f>
        <v>2.55</v>
      </c>
      <c r="H18" s="327">
        <f>'متره ص(4)'!H19</f>
        <v>1</v>
      </c>
      <c r="I18" s="19">
        <v>0.05</v>
      </c>
      <c r="J18" s="88" t="s">
        <v>58</v>
      </c>
      <c r="K18" s="121">
        <f t="shared" si="0"/>
        <v>0.1275</v>
      </c>
      <c r="L18" s="15"/>
    </row>
    <row r="19" spans="2:12" ht="30" customHeight="1" thickBot="1">
      <c r="B19" s="16"/>
      <c r="C19" s="205"/>
      <c r="D19" s="389" t="s">
        <v>45</v>
      </c>
      <c r="E19" s="76"/>
      <c r="F19" s="46" t="s">
        <v>27</v>
      </c>
      <c r="G19" s="602" t="s">
        <v>89</v>
      </c>
      <c r="H19" s="602"/>
      <c r="I19" s="603" t="s">
        <v>49</v>
      </c>
      <c r="J19" s="603"/>
      <c r="K19" s="396">
        <f>SUM(K11:K18)</f>
        <v>4.826000000000001</v>
      </c>
      <c r="L19" s="417"/>
    </row>
    <row r="20" spans="2:12" ht="39" customHeight="1" thickBot="1">
      <c r="B20" s="596" t="s">
        <v>14</v>
      </c>
      <c r="C20" s="611"/>
      <c r="D20" s="609"/>
      <c r="E20" s="631" t="s">
        <v>15</v>
      </c>
      <c r="F20" s="631"/>
      <c r="G20" s="631"/>
      <c r="H20" s="631"/>
      <c r="I20" s="609"/>
      <c r="J20" s="633" t="s">
        <v>16</v>
      </c>
      <c r="K20" s="631"/>
      <c r="L20" s="608"/>
    </row>
    <row r="21" spans="2:12" ht="31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31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31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31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31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31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31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31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31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31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31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31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31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31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31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31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31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31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31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31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31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21">
    <mergeCell ref="B5:M5"/>
    <mergeCell ref="E2:I2"/>
    <mergeCell ref="E3:I3"/>
    <mergeCell ref="E4:I4"/>
    <mergeCell ref="C2:D3"/>
    <mergeCell ref="C4:D4"/>
    <mergeCell ref="B6:L6"/>
    <mergeCell ref="C7:C8"/>
    <mergeCell ref="I7:I8"/>
    <mergeCell ref="L7:L8"/>
    <mergeCell ref="B7:B8"/>
    <mergeCell ref="B20:D20"/>
    <mergeCell ref="J20:L20"/>
    <mergeCell ref="G7:G8"/>
    <mergeCell ref="H7:H8"/>
    <mergeCell ref="J7:J8"/>
    <mergeCell ref="E20:I20"/>
    <mergeCell ref="G10:H10"/>
    <mergeCell ref="C10:E10"/>
    <mergeCell ref="G19:H19"/>
    <mergeCell ref="I19:J19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2:M111"/>
  <sheetViews>
    <sheetView rightToLeft="1" zoomScale="75" zoomScaleNormal="75" workbookViewId="0" topLeftCell="A7">
      <selection activeCell="F10" sqref="F10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12" ht="31.5" customHeight="1" thickBot="1">
      <c r="B6" s="594" t="s">
        <v>169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</row>
    <row r="7" spans="2:12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</row>
    <row r="8" spans="2:12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</row>
    <row r="9" spans="2:12" ht="34.5" customHeight="1" thickBot="1">
      <c r="B9" s="25"/>
      <c r="C9" s="682" t="s">
        <v>90</v>
      </c>
      <c r="D9" s="683"/>
      <c r="E9" s="37"/>
      <c r="F9" s="37"/>
      <c r="G9" s="37"/>
      <c r="H9" s="37"/>
      <c r="I9" s="23"/>
      <c r="J9" s="23"/>
      <c r="K9" s="23"/>
      <c r="L9" s="32"/>
    </row>
    <row r="10" spans="2:12" s="119" customFormat="1" ht="39.75" customHeight="1" thickBot="1">
      <c r="B10" s="142"/>
      <c r="C10" s="680" t="s">
        <v>91</v>
      </c>
      <c r="D10" s="681"/>
      <c r="E10" s="681"/>
      <c r="F10" s="109" t="s">
        <v>27</v>
      </c>
      <c r="G10" s="678" t="s">
        <v>92</v>
      </c>
      <c r="H10" s="679"/>
      <c r="I10" s="116"/>
      <c r="J10" s="117"/>
      <c r="K10" s="117"/>
      <c r="L10" s="118"/>
    </row>
    <row r="11" spans="2:12" ht="21.75" customHeight="1">
      <c r="B11" s="14">
        <v>1</v>
      </c>
      <c r="C11" s="107" t="s">
        <v>93</v>
      </c>
      <c r="D11" s="120" t="s">
        <v>92</v>
      </c>
      <c r="E11" s="31">
        <v>1</v>
      </c>
      <c r="F11" s="24">
        <v>4</v>
      </c>
      <c r="G11" s="24">
        <v>1.4</v>
      </c>
      <c r="H11" s="24"/>
      <c r="I11" s="18">
        <v>0.7</v>
      </c>
      <c r="J11" s="87" t="s">
        <v>97</v>
      </c>
      <c r="K11" s="94">
        <f>F11*G11*I11</f>
        <v>3.9199999999999995</v>
      </c>
      <c r="L11" s="15"/>
    </row>
    <row r="12" spans="2:12" ht="21.75" customHeight="1">
      <c r="B12" s="14">
        <v>2</v>
      </c>
      <c r="C12" s="107" t="s">
        <v>93</v>
      </c>
      <c r="D12" s="120" t="s">
        <v>92</v>
      </c>
      <c r="E12" s="50">
        <v>1</v>
      </c>
      <c r="F12" s="3">
        <v>4</v>
      </c>
      <c r="G12" s="3">
        <v>2.6</v>
      </c>
      <c r="H12" s="3"/>
      <c r="I12" s="18">
        <v>0.7</v>
      </c>
      <c r="J12" s="87" t="s">
        <v>97</v>
      </c>
      <c r="K12" s="94">
        <f aca="true" t="shared" si="0" ref="K12:K18">F12*G12*I12</f>
        <v>7.279999999999999</v>
      </c>
      <c r="L12" s="15"/>
    </row>
    <row r="13" spans="2:12" ht="21.75" customHeight="1">
      <c r="B13" s="14">
        <v>3</v>
      </c>
      <c r="C13" s="107" t="s">
        <v>98</v>
      </c>
      <c r="D13" s="120" t="s">
        <v>92</v>
      </c>
      <c r="E13" s="50">
        <v>1</v>
      </c>
      <c r="F13" s="3">
        <v>2</v>
      </c>
      <c r="G13" s="3">
        <v>2.15</v>
      </c>
      <c r="H13" s="3"/>
      <c r="I13" s="18">
        <v>0.7</v>
      </c>
      <c r="J13" s="87" t="s">
        <v>97</v>
      </c>
      <c r="K13" s="94">
        <f t="shared" si="0"/>
        <v>3.01</v>
      </c>
      <c r="L13" s="15"/>
    </row>
    <row r="14" spans="2:12" ht="21.75" customHeight="1">
      <c r="B14" s="14">
        <v>4</v>
      </c>
      <c r="C14" s="107" t="s">
        <v>98</v>
      </c>
      <c r="D14" s="120" t="s">
        <v>92</v>
      </c>
      <c r="E14" s="50">
        <v>1</v>
      </c>
      <c r="F14" s="3">
        <v>2</v>
      </c>
      <c r="G14" s="3">
        <v>2.6</v>
      </c>
      <c r="H14" s="3"/>
      <c r="I14" s="18">
        <v>0.7</v>
      </c>
      <c r="J14" s="87" t="s">
        <v>97</v>
      </c>
      <c r="K14" s="94">
        <f t="shared" si="0"/>
        <v>3.6399999999999997</v>
      </c>
      <c r="L14" s="15"/>
    </row>
    <row r="15" spans="2:12" ht="21.75" customHeight="1">
      <c r="B15" s="14">
        <v>5</v>
      </c>
      <c r="C15" s="107" t="s">
        <v>98</v>
      </c>
      <c r="D15" s="120" t="s">
        <v>92</v>
      </c>
      <c r="E15" s="50">
        <v>1</v>
      </c>
      <c r="F15" s="3">
        <v>2</v>
      </c>
      <c r="G15" s="3">
        <v>1.7</v>
      </c>
      <c r="H15" s="3"/>
      <c r="I15" s="18">
        <v>0.7</v>
      </c>
      <c r="J15" s="87" t="s">
        <v>97</v>
      </c>
      <c r="K15" s="94">
        <f t="shared" si="0"/>
        <v>2.38</v>
      </c>
      <c r="L15" s="15"/>
    </row>
    <row r="16" spans="2:12" ht="21.75" customHeight="1">
      <c r="B16" s="14">
        <v>6</v>
      </c>
      <c r="C16" s="107" t="s">
        <v>98</v>
      </c>
      <c r="D16" s="120" t="s">
        <v>92</v>
      </c>
      <c r="E16" s="50">
        <v>1</v>
      </c>
      <c r="F16" s="3">
        <v>2</v>
      </c>
      <c r="G16" s="3">
        <v>1.45</v>
      </c>
      <c r="H16" s="105"/>
      <c r="I16" s="18">
        <v>0.7</v>
      </c>
      <c r="J16" s="87" t="s">
        <v>97</v>
      </c>
      <c r="K16" s="94">
        <f t="shared" si="0"/>
        <v>2.03</v>
      </c>
      <c r="L16" s="15"/>
    </row>
    <row r="17" spans="2:12" ht="21.75" customHeight="1">
      <c r="B17" s="14">
        <v>7</v>
      </c>
      <c r="C17" s="107" t="s">
        <v>98</v>
      </c>
      <c r="D17" s="120" t="s">
        <v>92</v>
      </c>
      <c r="E17" s="50">
        <v>1</v>
      </c>
      <c r="F17" s="3">
        <v>2</v>
      </c>
      <c r="G17" s="3">
        <v>0.8</v>
      </c>
      <c r="H17" s="3"/>
      <c r="I17" s="18">
        <v>0.7</v>
      </c>
      <c r="J17" s="87" t="s">
        <v>97</v>
      </c>
      <c r="K17" s="94">
        <f t="shared" si="0"/>
        <v>1.1199999999999999</v>
      </c>
      <c r="L17" s="15"/>
    </row>
    <row r="18" spans="2:12" ht="21.75" customHeight="1">
      <c r="B18" s="14">
        <v>8</v>
      </c>
      <c r="C18" s="107" t="s">
        <v>98</v>
      </c>
      <c r="D18" s="122" t="s">
        <v>92</v>
      </c>
      <c r="E18" s="51">
        <v>1</v>
      </c>
      <c r="F18" s="5">
        <v>2</v>
      </c>
      <c r="G18" s="5">
        <v>0.85</v>
      </c>
      <c r="H18" s="5"/>
      <c r="I18" s="18">
        <v>0.7</v>
      </c>
      <c r="J18" s="87" t="s">
        <v>97</v>
      </c>
      <c r="K18" s="121">
        <f t="shared" si="0"/>
        <v>1.19</v>
      </c>
      <c r="L18" s="15"/>
    </row>
    <row r="19" spans="2:12" ht="21.75" customHeight="1">
      <c r="B19" s="14">
        <v>9</v>
      </c>
      <c r="C19" s="107" t="s">
        <v>98</v>
      </c>
      <c r="D19" s="123" t="s">
        <v>92</v>
      </c>
      <c r="E19" s="51">
        <v>1</v>
      </c>
      <c r="F19" s="5">
        <v>2</v>
      </c>
      <c r="G19" s="5">
        <v>0.75</v>
      </c>
      <c r="H19" s="5"/>
      <c r="I19" s="18">
        <v>0.7</v>
      </c>
      <c r="J19" s="87" t="s">
        <v>97</v>
      </c>
      <c r="K19" s="121">
        <f>F19*G19*I19</f>
        <v>1.0499999999999998</v>
      </c>
      <c r="L19" s="15"/>
    </row>
    <row r="20" spans="2:12" ht="21.75" customHeight="1">
      <c r="B20" s="14">
        <v>10</v>
      </c>
      <c r="C20" s="107" t="s">
        <v>98</v>
      </c>
      <c r="D20" s="123" t="s">
        <v>92</v>
      </c>
      <c r="E20" s="51">
        <v>1</v>
      </c>
      <c r="F20" s="5">
        <v>2</v>
      </c>
      <c r="G20" s="5">
        <v>0.5</v>
      </c>
      <c r="H20" s="5"/>
      <c r="I20" s="18">
        <v>0.7</v>
      </c>
      <c r="J20" s="87" t="s">
        <v>97</v>
      </c>
      <c r="K20" s="121">
        <f>F20*G20*I20</f>
        <v>0.7</v>
      </c>
      <c r="L20" s="15"/>
    </row>
    <row r="21" spans="2:12" ht="21.75" customHeight="1">
      <c r="B21" s="14">
        <v>11</v>
      </c>
      <c r="C21" s="107" t="s">
        <v>98</v>
      </c>
      <c r="D21" s="131" t="s">
        <v>92</v>
      </c>
      <c r="E21" s="50">
        <v>1</v>
      </c>
      <c r="F21" s="3">
        <v>8</v>
      </c>
      <c r="G21" s="3">
        <v>0.6</v>
      </c>
      <c r="H21" s="3"/>
      <c r="I21" s="18">
        <v>0.7</v>
      </c>
      <c r="J21" s="87" t="s">
        <v>97</v>
      </c>
      <c r="K21" s="94">
        <f>F21*G21*I21</f>
        <v>3.36</v>
      </c>
      <c r="L21" s="15"/>
    </row>
    <row r="22" spans="2:12" ht="21.75" customHeight="1" thickBot="1">
      <c r="B22" s="14">
        <v>12</v>
      </c>
      <c r="C22" s="418" t="s">
        <v>101</v>
      </c>
      <c r="D22" s="420" t="s">
        <v>92</v>
      </c>
      <c r="E22" s="38">
        <v>1</v>
      </c>
      <c r="F22" s="37">
        <v>1</v>
      </c>
      <c r="G22" s="37">
        <v>10</v>
      </c>
      <c r="H22" s="37"/>
      <c r="I22" s="92">
        <v>0.7</v>
      </c>
      <c r="J22" s="421" t="s">
        <v>97</v>
      </c>
      <c r="K22" s="72">
        <f>F22*G22*I22</f>
        <v>7</v>
      </c>
      <c r="L22" s="15"/>
    </row>
    <row r="23" spans="2:13" ht="21.75" customHeight="1" thickBot="1">
      <c r="B23" s="14"/>
      <c r="C23" s="419"/>
      <c r="D23" s="389" t="s">
        <v>45</v>
      </c>
      <c r="E23" s="76"/>
      <c r="F23" s="46" t="s">
        <v>27</v>
      </c>
      <c r="G23" s="602" t="s">
        <v>92</v>
      </c>
      <c r="H23" s="602"/>
      <c r="I23" s="603" t="s">
        <v>99</v>
      </c>
      <c r="J23" s="603"/>
      <c r="K23" s="396">
        <f>SUM(K11:K22)</f>
        <v>36.68</v>
      </c>
      <c r="L23" s="145"/>
      <c r="M23" s="1"/>
    </row>
    <row r="24" spans="2:12" ht="39" customHeight="1" thickBot="1">
      <c r="B24" s="596" t="s">
        <v>14</v>
      </c>
      <c r="C24" s="611"/>
      <c r="D24" s="631"/>
      <c r="E24" s="610" t="s">
        <v>15</v>
      </c>
      <c r="F24" s="611"/>
      <c r="G24" s="611"/>
      <c r="H24" s="611"/>
      <c r="I24" s="597"/>
      <c r="J24" s="633" t="s">
        <v>16</v>
      </c>
      <c r="K24" s="631"/>
      <c r="L24" s="608"/>
    </row>
    <row r="25" spans="1:13" ht="31.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3" ht="31.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</row>
    <row r="27" spans="1:13" ht="31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</row>
    <row r="28" spans="1:13" ht="31.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3" ht="31.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ht="31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</row>
    <row r="31" spans="1:13" ht="31.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3" ht="31.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</row>
    <row r="33" spans="1:13" ht="31.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3" ht="31.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</row>
    <row r="35" spans="1:13" ht="31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</row>
    <row r="36" spans="1:13" ht="31.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ht="31.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13" ht="31.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3" ht="31.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</row>
    <row r="40" spans="1:13" ht="31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</row>
    <row r="41" spans="1:13" ht="31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</row>
    <row r="42" spans="1:13" ht="31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</row>
    <row r="43" spans="1:13" ht="31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 ht="31.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ht="31.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ht="12.7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ht="12.7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</row>
    <row r="49" spans="1:13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3" ht="12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3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3" ht="12.7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</row>
    <row r="54" spans="1:13" ht="12.7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</row>
    <row r="55" spans="1:13" ht="12.7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</row>
    <row r="56" spans="1:13" ht="12.7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</row>
    <row r="57" spans="1:13" ht="12.7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13" ht="12.7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</row>
    <row r="59" spans="1:13" ht="12.7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</row>
    <row r="60" spans="1:13" ht="12.7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  <row r="61" spans="1:13" ht="12.7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</row>
    <row r="62" spans="1:13" ht="12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</row>
    <row r="63" spans="1:13" ht="12.7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</row>
    <row r="64" spans="1:13" ht="12.7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</row>
    <row r="65" spans="1:13" ht="12.7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</row>
    <row r="66" spans="1:13" ht="12.7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spans="1:13" ht="12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spans="1:13" ht="12.7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1:13" ht="12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</row>
    <row r="70" spans="1:13" ht="12.7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ht="12.7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</row>
    <row r="72" spans="1:13" ht="12.7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</row>
    <row r="73" spans="1:13" ht="12.7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spans="1:13" ht="12.7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  <row r="75" spans="1:13" ht="12.7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</row>
    <row r="76" spans="1:13" ht="12.7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1:13" ht="12.7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1:13" ht="12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1:13" ht="12.7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</row>
    <row r="80" spans="1:13" ht="12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spans="1:13" ht="12.7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  <row r="82" spans="1:13" ht="12.7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1:13" ht="12.7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</row>
    <row r="84" spans="1:13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1:13" ht="12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1:13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1:13" ht="12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1:13" ht="12.7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1:13" ht="12.7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</row>
    <row r="90" spans="1:13" ht="12.7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</row>
    <row r="91" spans="1:13" ht="12.7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</row>
    <row r="92" spans="1:13" ht="12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13" ht="12.7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ht="12.7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5" spans="1:13" ht="12.7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</row>
    <row r="96" spans="1:13" ht="12.7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1:13" ht="12.7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1:13" ht="12.7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1:13" ht="12.7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1:13" ht="12.7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1:13" ht="12.7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1:13" ht="12.7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1:13" ht="12.7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1:13" ht="12.7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1:13" ht="12.7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1:13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1:13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1:13" ht="12.7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1:13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1:13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ht="12.7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</row>
  </sheetData>
  <mergeCells count="22">
    <mergeCell ref="I23:J23"/>
    <mergeCell ref="B5:M5"/>
    <mergeCell ref="B6:L6"/>
    <mergeCell ref="C7:C8"/>
    <mergeCell ref="I7:I8"/>
    <mergeCell ref="L7:L8"/>
    <mergeCell ref="B7:B8"/>
    <mergeCell ref="E2:I2"/>
    <mergeCell ref="E3:I3"/>
    <mergeCell ref="E4:I4"/>
    <mergeCell ref="C2:D3"/>
    <mergeCell ref="C4:D4"/>
    <mergeCell ref="B24:D24"/>
    <mergeCell ref="J24:L24"/>
    <mergeCell ref="G7:G8"/>
    <mergeCell ref="H7:H8"/>
    <mergeCell ref="J7:J8"/>
    <mergeCell ref="E24:I24"/>
    <mergeCell ref="G10:H10"/>
    <mergeCell ref="C10:E10"/>
    <mergeCell ref="C9:D9"/>
    <mergeCell ref="G23:H23"/>
  </mergeCells>
  <printOptions horizontalCentered="1" verticalCentered="1"/>
  <pageMargins left="0.25" right="1" top="0.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2:Y79"/>
  <sheetViews>
    <sheetView rightToLeft="1" zoomScale="75" zoomScaleNormal="75" workbookViewId="0" topLeftCell="A1">
      <selection activeCell="D24" sqref="D24:K2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25" ht="31.5" customHeight="1" thickBot="1">
      <c r="B6" s="594" t="s">
        <v>169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5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5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5" ht="19.5" customHeight="1" thickBot="1">
      <c r="B9" s="25"/>
      <c r="C9" s="669" t="s">
        <v>100</v>
      </c>
      <c r="D9" s="684"/>
      <c r="E9" s="37"/>
      <c r="F9" s="37"/>
      <c r="G9" s="37"/>
      <c r="H9" s="37"/>
      <c r="I9" s="23"/>
      <c r="J9" s="23"/>
      <c r="K9" s="52">
        <f>'متره ص(7)'!K23</f>
        <v>36.68</v>
      </c>
      <c r="L9" s="32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</row>
    <row r="10" spans="2:25" s="119" customFormat="1" ht="36" customHeight="1" thickBot="1">
      <c r="B10" s="142"/>
      <c r="C10" s="680" t="s">
        <v>91</v>
      </c>
      <c r="D10" s="681"/>
      <c r="E10" s="681"/>
      <c r="F10" s="109" t="s">
        <v>27</v>
      </c>
      <c r="G10" s="678" t="s">
        <v>92</v>
      </c>
      <c r="H10" s="679"/>
      <c r="I10" s="116"/>
      <c r="J10" s="117"/>
      <c r="K10" s="429">
        <v>0</v>
      </c>
      <c r="L10" s="11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2:25" ht="19.5" customHeight="1">
      <c r="B11" s="14">
        <v>13</v>
      </c>
      <c r="C11" s="107" t="s">
        <v>94</v>
      </c>
      <c r="D11" s="120" t="s">
        <v>92</v>
      </c>
      <c r="E11" s="31">
        <v>1</v>
      </c>
      <c r="F11" s="24">
        <v>2</v>
      </c>
      <c r="G11" s="24">
        <v>2.6</v>
      </c>
      <c r="H11" s="24"/>
      <c r="I11" s="18">
        <v>0.7</v>
      </c>
      <c r="J11" s="87" t="s">
        <v>97</v>
      </c>
      <c r="K11" s="94">
        <f aca="true" t="shared" si="0" ref="K11:K23">F11*G11*I11</f>
        <v>3.6399999999999997</v>
      </c>
      <c r="L11" s="15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</row>
    <row r="12" spans="2:25" ht="19.5" customHeight="1">
      <c r="B12" s="14">
        <v>14</v>
      </c>
      <c r="C12" s="107" t="s">
        <v>94</v>
      </c>
      <c r="D12" s="120" t="s">
        <v>92</v>
      </c>
      <c r="E12" s="50">
        <v>1</v>
      </c>
      <c r="F12" s="3">
        <v>2</v>
      </c>
      <c r="G12" s="3">
        <v>2.15</v>
      </c>
      <c r="H12" s="3"/>
      <c r="I12" s="18">
        <v>0.7</v>
      </c>
      <c r="J12" s="87" t="s">
        <v>97</v>
      </c>
      <c r="K12" s="94">
        <f t="shared" si="0"/>
        <v>3.01</v>
      </c>
      <c r="L12" s="15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2:25" ht="19.5" customHeight="1">
      <c r="B13" s="14">
        <v>15</v>
      </c>
      <c r="C13" s="107" t="s">
        <v>94</v>
      </c>
      <c r="D13" s="120" t="s">
        <v>92</v>
      </c>
      <c r="E13" s="50">
        <v>1</v>
      </c>
      <c r="F13" s="3">
        <v>2</v>
      </c>
      <c r="G13" s="3">
        <v>1.3</v>
      </c>
      <c r="H13" s="3"/>
      <c r="I13" s="18">
        <v>0.7</v>
      </c>
      <c r="J13" s="87" t="s">
        <v>97</v>
      </c>
      <c r="K13" s="94">
        <f t="shared" si="0"/>
        <v>1.8199999999999998</v>
      </c>
      <c r="L13" s="15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2:25" ht="19.5" customHeight="1">
      <c r="B14" s="14">
        <v>16</v>
      </c>
      <c r="C14" s="107" t="s">
        <v>94</v>
      </c>
      <c r="D14" s="120" t="s">
        <v>92</v>
      </c>
      <c r="E14" s="50">
        <v>1</v>
      </c>
      <c r="F14" s="3">
        <v>2</v>
      </c>
      <c r="G14" s="3">
        <v>1.05</v>
      </c>
      <c r="H14" s="3"/>
      <c r="I14" s="18">
        <v>0.7</v>
      </c>
      <c r="J14" s="87" t="s">
        <v>97</v>
      </c>
      <c r="K14" s="94">
        <f t="shared" si="0"/>
        <v>1.47</v>
      </c>
      <c r="L14" s="15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2:25" ht="19.5" customHeight="1">
      <c r="B15" s="14">
        <v>17</v>
      </c>
      <c r="C15" s="107" t="s">
        <v>94</v>
      </c>
      <c r="D15" s="120" t="s">
        <v>92</v>
      </c>
      <c r="E15" s="50">
        <v>1</v>
      </c>
      <c r="F15" s="3">
        <v>2</v>
      </c>
      <c r="G15" s="3">
        <v>0.8</v>
      </c>
      <c r="H15" s="3"/>
      <c r="I15" s="18">
        <v>0.7</v>
      </c>
      <c r="J15" s="87" t="s">
        <v>97</v>
      </c>
      <c r="K15" s="94">
        <f t="shared" si="0"/>
        <v>1.1199999999999999</v>
      </c>
      <c r="L15" s="15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2:25" ht="19.5" customHeight="1">
      <c r="B16" s="14">
        <v>18</v>
      </c>
      <c r="C16" s="107" t="s">
        <v>94</v>
      </c>
      <c r="D16" s="120" t="s">
        <v>92</v>
      </c>
      <c r="E16" s="50">
        <v>1</v>
      </c>
      <c r="F16" s="3">
        <v>2</v>
      </c>
      <c r="G16" s="3">
        <v>0.85</v>
      </c>
      <c r="H16" s="105"/>
      <c r="I16" s="18">
        <v>0.7</v>
      </c>
      <c r="J16" s="87" t="s">
        <v>97</v>
      </c>
      <c r="K16" s="94">
        <f t="shared" si="0"/>
        <v>1.19</v>
      </c>
      <c r="L16" s="15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 ht="19.5" customHeight="1">
      <c r="B17" s="14">
        <v>19</v>
      </c>
      <c r="C17" s="107" t="s">
        <v>94</v>
      </c>
      <c r="D17" s="120" t="s">
        <v>92</v>
      </c>
      <c r="E17" s="50">
        <v>1</v>
      </c>
      <c r="F17" s="3">
        <v>8</v>
      </c>
      <c r="G17" s="3">
        <v>0.6</v>
      </c>
      <c r="H17" s="3"/>
      <c r="I17" s="18">
        <v>0.7</v>
      </c>
      <c r="J17" s="87" t="s">
        <v>97</v>
      </c>
      <c r="K17" s="94">
        <f t="shared" si="0"/>
        <v>3.36</v>
      </c>
      <c r="L17" s="15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2:25" ht="19.5" customHeight="1">
      <c r="B18" s="14">
        <v>20</v>
      </c>
      <c r="C18" s="107" t="s">
        <v>94</v>
      </c>
      <c r="D18" s="122" t="s">
        <v>92</v>
      </c>
      <c r="E18" s="51">
        <v>1</v>
      </c>
      <c r="F18" s="5">
        <v>2</v>
      </c>
      <c r="G18" s="5">
        <v>0.5</v>
      </c>
      <c r="H18" s="5"/>
      <c r="I18" s="18">
        <v>0.7</v>
      </c>
      <c r="J18" s="87" t="s">
        <v>97</v>
      </c>
      <c r="K18" s="121">
        <f t="shared" si="0"/>
        <v>0.7</v>
      </c>
      <c r="L18" s="15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2:25" ht="19.5" customHeight="1">
      <c r="B19" s="14">
        <v>21</v>
      </c>
      <c r="C19" s="107" t="s">
        <v>94</v>
      </c>
      <c r="D19" s="123" t="s">
        <v>92</v>
      </c>
      <c r="E19" s="51">
        <v>1</v>
      </c>
      <c r="F19" s="5">
        <v>2</v>
      </c>
      <c r="G19" s="5">
        <v>0.75</v>
      </c>
      <c r="H19" s="5"/>
      <c r="I19" s="18">
        <v>0.7</v>
      </c>
      <c r="J19" s="87" t="s">
        <v>97</v>
      </c>
      <c r="K19" s="121">
        <f t="shared" si="0"/>
        <v>1.0499999999999998</v>
      </c>
      <c r="L19" s="15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2:25" ht="19.5" customHeight="1">
      <c r="B20" s="14">
        <v>22</v>
      </c>
      <c r="C20" s="107" t="s">
        <v>95</v>
      </c>
      <c r="D20" s="123" t="s">
        <v>92</v>
      </c>
      <c r="E20" s="51">
        <v>1</v>
      </c>
      <c r="F20" s="5">
        <v>2</v>
      </c>
      <c r="G20" s="5">
        <v>2.6</v>
      </c>
      <c r="H20" s="5"/>
      <c r="I20" s="18">
        <v>0.7</v>
      </c>
      <c r="J20" s="87" t="s">
        <v>97</v>
      </c>
      <c r="K20" s="121">
        <f t="shared" si="0"/>
        <v>3.6399999999999997</v>
      </c>
      <c r="L20" s="15"/>
      <c r="N20" s="128"/>
      <c r="O20" s="128"/>
      <c r="P20" s="128"/>
      <c r="Q20" s="128"/>
      <c r="R20" s="128"/>
      <c r="S20" s="126"/>
      <c r="T20" s="128"/>
      <c r="U20" s="128"/>
      <c r="V20" s="128"/>
      <c r="W20" s="128"/>
      <c r="X20" s="128"/>
      <c r="Y20" s="128"/>
    </row>
    <row r="21" spans="2:25" ht="19.5" customHeight="1">
      <c r="B21" s="14">
        <v>23</v>
      </c>
      <c r="C21" s="107" t="s">
        <v>95</v>
      </c>
      <c r="D21" s="123" t="s">
        <v>92</v>
      </c>
      <c r="E21" s="51">
        <v>1</v>
      </c>
      <c r="F21" s="5">
        <v>2</v>
      </c>
      <c r="G21" s="5">
        <v>1.7</v>
      </c>
      <c r="H21" s="5"/>
      <c r="I21" s="18">
        <v>0.7</v>
      </c>
      <c r="J21" s="87" t="s">
        <v>97</v>
      </c>
      <c r="K21" s="121">
        <f t="shared" si="0"/>
        <v>2.38</v>
      </c>
      <c r="L21" s="15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2:25" ht="19.5" customHeight="1">
      <c r="B22" s="14">
        <v>24</v>
      </c>
      <c r="C22" s="107" t="s">
        <v>96</v>
      </c>
      <c r="D22" s="123" t="s">
        <v>92</v>
      </c>
      <c r="E22" s="51">
        <v>1</v>
      </c>
      <c r="F22" s="5">
        <v>2</v>
      </c>
      <c r="G22" s="5">
        <v>2.65</v>
      </c>
      <c r="H22" s="5"/>
      <c r="I22" s="19">
        <v>0.7</v>
      </c>
      <c r="J22" s="88" t="s">
        <v>97</v>
      </c>
      <c r="K22" s="121">
        <f>F22*G22*I22</f>
        <v>3.7099999999999995</v>
      </c>
      <c r="L22" s="15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2:25" ht="19.5" customHeight="1" thickBot="1">
      <c r="B23" s="14">
        <v>25</v>
      </c>
      <c r="C23" s="418" t="s">
        <v>96</v>
      </c>
      <c r="D23" s="123" t="s">
        <v>92</v>
      </c>
      <c r="E23" s="51">
        <v>1</v>
      </c>
      <c r="F23" s="5">
        <v>2</v>
      </c>
      <c r="G23" s="5">
        <v>1.75</v>
      </c>
      <c r="H23" s="5"/>
      <c r="I23" s="19">
        <v>0.7</v>
      </c>
      <c r="J23" s="88" t="s">
        <v>97</v>
      </c>
      <c r="K23" s="121">
        <f t="shared" si="0"/>
        <v>2.4499999999999997</v>
      </c>
      <c r="L23" s="15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</row>
    <row r="24" spans="2:25" ht="21.75" customHeight="1" thickBot="1">
      <c r="B24" s="14"/>
      <c r="C24" s="419"/>
      <c r="D24" s="389" t="s">
        <v>45</v>
      </c>
      <c r="E24" s="76"/>
      <c r="F24" s="46" t="s">
        <v>27</v>
      </c>
      <c r="G24" s="602" t="s">
        <v>92</v>
      </c>
      <c r="H24" s="602"/>
      <c r="I24" s="603" t="s">
        <v>99</v>
      </c>
      <c r="J24" s="603"/>
      <c r="K24" s="396">
        <f>SUM(K9:K23)</f>
        <v>66.22</v>
      </c>
      <c r="L24" s="145"/>
      <c r="M24" s="1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2:12" ht="33" customHeight="1" thickBot="1">
      <c r="B25" s="596" t="s">
        <v>14</v>
      </c>
      <c r="C25" s="611"/>
      <c r="D25" s="609"/>
      <c r="E25" s="631" t="s">
        <v>15</v>
      </c>
      <c r="F25" s="631"/>
      <c r="G25" s="631"/>
      <c r="H25" s="631"/>
      <c r="I25" s="609"/>
      <c r="J25" s="633" t="s">
        <v>16</v>
      </c>
      <c r="K25" s="631"/>
      <c r="L25" s="608"/>
    </row>
    <row r="26" spans="2:13" ht="31.5" customHeight="1"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2:13" ht="31.5" customHeight="1"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2:13" ht="31.5" customHeight="1"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2:13" ht="31.5" customHeight="1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  <row r="30" spans="2:13" ht="31.5" customHeight="1"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</row>
    <row r="31" spans="2:13" ht="31.5" customHeight="1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2:13" ht="31.5" customHeight="1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2:13" ht="31.5" customHeight="1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2:13" ht="31.5" customHeight="1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</row>
    <row r="35" spans="2:13" ht="31.5" customHeight="1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</row>
    <row r="36" spans="2:13" ht="31.5" customHeight="1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</row>
    <row r="37" spans="2:13" ht="31.5" customHeigh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</row>
    <row r="38" spans="2:13" ht="31.5" customHeight="1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</row>
    <row r="39" spans="2:13" ht="31.5" customHeight="1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2:13" ht="31.5" customHeight="1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</row>
    <row r="41" spans="2:13" ht="31.5" customHeight="1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2:13" ht="31.5" customHeight="1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</row>
    <row r="43" spans="2:13" ht="31.5" customHeight="1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</row>
    <row r="44" spans="2:13" ht="31.5" customHeight="1"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</row>
    <row r="45" spans="2:13" ht="31.5" customHeight="1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2:12" ht="31.5" customHeight="1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  <row r="47" spans="2:12" ht="12.75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</row>
    <row r="48" spans="2:12" ht="12.75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</row>
    <row r="49" spans="2:12" ht="12.75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</row>
    <row r="50" spans="2:12" ht="12.75"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</row>
    <row r="51" spans="2:12" ht="12.75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</row>
    <row r="52" spans="2:12" ht="12.75"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</row>
    <row r="53" spans="2:12" ht="12.75"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2:12" ht="12.75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</row>
    <row r="55" spans="2:12" ht="12.75"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</row>
    <row r="56" spans="2:12" ht="12.75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</row>
    <row r="57" spans="2:12" ht="12.75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</row>
    <row r="58" spans="2:12" ht="12.75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</row>
    <row r="59" spans="2:12" ht="12.75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</row>
    <row r="60" spans="2:12" ht="12.75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</row>
    <row r="61" spans="2:12" ht="12.75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</row>
    <row r="62" spans="2:12" ht="12.75"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</row>
    <row r="63" spans="2:12" ht="12.75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</row>
    <row r="64" spans="2:12" ht="12.75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</row>
    <row r="65" spans="2:12" ht="12.75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</row>
    <row r="66" spans="2:12" ht="12.75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</row>
    <row r="67" spans="2:12" ht="12.75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</row>
    <row r="68" spans="2:12" ht="12.75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</row>
    <row r="69" spans="2:12" ht="12.75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</row>
    <row r="70" spans="2:12" ht="12.75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</row>
    <row r="71" spans="2:12" ht="12.75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2:12" ht="12.75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2:12" ht="12.75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2:12" ht="12.75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2:12" ht="12.75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</row>
    <row r="76" spans="2:12" ht="12.75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</row>
    <row r="77" spans="2:12" ht="12.75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</row>
    <row r="78" spans="2:12" ht="12.75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</row>
    <row r="79" spans="2:12" ht="12.75"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</row>
  </sheetData>
  <mergeCells count="22">
    <mergeCell ref="B25:D25"/>
    <mergeCell ref="J25:L25"/>
    <mergeCell ref="G7:G8"/>
    <mergeCell ref="H7:H8"/>
    <mergeCell ref="J7:J8"/>
    <mergeCell ref="E25:I25"/>
    <mergeCell ref="G10:H10"/>
    <mergeCell ref="C10:E10"/>
    <mergeCell ref="C9:D9"/>
    <mergeCell ref="G24:H24"/>
    <mergeCell ref="E2:I2"/>
    <mergeCell ref="E3:I3"/>
    <mergeCell ref="E4:I4"/>
    <mergeCell ref="C2:D3"/>
    <mergeCell ref="C4:D4"/>
    <mergeCell ref="I24:J24"/>
    <mergeCell ref="B5:M5"/>
    <mergeCell ref="B6:L6"/>
    <mergeCell ref="C7:C8"/>
    <mergeCell ref="I7:I8"/>
    <mergeCell ref="L7:L8"/>
    <mergeCell ref="B7:B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Y100"/>
  <sheetViews>
    <sheetView rightToLeft="1" zoomScale="75" zoomScaleNormal="75" workbookViewId="0" topLeftCell="A4">
      <selection activeCell="D14" sqref="D14:K1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7109375" style="0" customWidth="1"/>
    <col min="4" max="4" width="11.7109375" style="0" customWidth="1"/>
    <col min="5" max="10" width="8.57421875" style="0" customWidth="1"/>
    <col min="11" max="11" width="12.28125" style="0" customWidth="1"/>
    <col min="12" max="12" width="14.421875" style="0" customWidth="1"/>
  </cols>
  <sheetData>
    <row r="1" ht="3.75" customHeight="1" thickBot="1"/>
    <row r="2" spans="2:12" ht="18" customHeight="1">
      <c r="B2" s="6"/>
      <c r="C2" s="618" t="s">
        <v>23</v>
      </c>
      <c r="D2" s="645"/>
      <c r="E2" s="613" t="s">
        <v>17</v>
      </c>
      <c r="F2" s="613"/>
      <c r="G2" s="613"/>
      <c r="H2" s="613"/>
      <c r="I2" s="613"/>
      <c r="J2" s="12" t="s">
        <v>19</v>
      </c>
      <c r="K2" s="30"/>
      <c r="L2" s="7"/>
    </row>
    <row r="3" spans="2:12" ht="18" customHeight="1">
      <c r="B3" s="8"/>
      <c r="C3" s="619"/>
      <c r="D3" s="646"/>
      <c r="E3" s="615" t="s">
        <v>22</v>
      </c>
      <c r="F3" s="615"/>
      <c r="G3" s="615"/>
      <c r="H3" s="615"/>
      <c r="I3" s="615"/>
      <c r="J3" s="13" t="s">
        <v>20</v>
      </c>
      <c r="K3" s="388" t="s">
        <v>663</v>
      </c>
      <c r="L3" s="9"/>
    </row>
    <row r="4" spans="2:12" ht="18" customHeight="1" thickBot="1">
      <c r="B4" s="10"/>
      <c r="C4" s="647" t="s">
        <v>24</v>
      </c>
      <c r="D4" s="648"/>
      <c r="E4" s="616" t="s">
        <v>18</v>
      </c>
      <c r="F4" s="617"/>
      <c r="G4" s="617"/>
      <c r="H4" s="617"/>
      <c r="I4" s="617"/>
      <c r="J4" s="17" t="s">
        <v>21</v>
      </c>
      <c r="K4" s="35"/>
      <c r="L4" s="11"/>
    </row>
    <row r="5" spans="2:13" ht="7.5" customHeight="1" thickBot="1"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</row>
    <row r="6" spans="2:25" ht="31.5" customHeight="1" thickBot="1">
      <c r="B6" s="594" t="s">
        <v>168</v>
      </c>
      <c r="C6" s="595"/>
      <c r="D6" s="595"/>
      <c r="E6" s="595"/>
      <c r="F6" s="595"/>
      <c r="G6" s="595"/>
      <c r="H6" s="595"/>
      <c r="I6" s="595"/>
      <c r="J6" s="595"/>
      <c r="K6" s="595"/>
      <c r="L6" s="634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5" ht="18.75" customHeight="1">
      <c r="B7" s="635" t="s">
        <v>13</v>
      </c>
      <c r="C7" s="637" t="s">
        <v>1</v>
      </c>
      <c r="D7" s="4" t="s">
        <v>13</v>
      </c>
      <c r="E7" s="20" t="s">
        <v>4</v>
      </c>
      <c r="F7" s="20" t="s">
        <v>4</v>
      </c>
      <c r="G7" s="639" t="s">
        <v>6</v>
      </c>
      <c r="H7" s="639" t="s">
        <v>7</v>
      </c>
      <c r="I7" s="641" t="s">
        <v>12</v>
      </c>
      <c r="J7" s="639" t="s">
        <v>10</v>
      </c>
      <c r="K7" s="34" t="s">
        <v>11</v>
      </c>
      <c r="L7" s="643" t="s">
        <v>0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5" ht="18.75" customHeight="1" thickBot="1">
      <c r="B8" s="636"/>
      <c r="C8" s="638"/>
      <c r="D8" s="26" t="s">
        <v>2</v>
      </c>
      <c r="E8" s="26" t="s">
        <v>3</v>
      </c>
      <c r="F8" s="26" t="s">
        <v>5</v>
      </c>
      <c r="G8" s="640"/>
      <c r="H8" s="640"/>
      <c r="I8" s="642"/>
      <c r="J8" s="640"/>
      <c r="K8" s="33" t="s">
        <v>8</v>
      </c>
      <c r="L8" s="644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5" ht="30" customHeight="1" thickBot="1">
      <c r="B9" s="25"/>
      <c r="C9" s="692" t="s">
        <v>102</v>
      </c>
      <c r="D9" s="693"/>
      <c r="E9" s="37"/>
      <c r="F9" s="37"/>
      <c r="G9" s="37"/>
      <c r="H9" s="37"/>
      <c r="I9" s="23"/>
      <c r="J9" s="23"/>
      <c r="K9" s="52"/>
      <c r="L9" s="32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</row>
    <row r="10" spans="2:25" s="119" customFormat="1" ht="36" customHeight="1" thickBot="1">
      <c r="B10" s="142"/>
      <c r="C10" s="689" t="s">
        <v>118</v>
      </c>
      <c r="D10" s="690"/>
      <c r="E10" s="691"/>
      <c r="F10" s="109" t="s">
        <v>27</v>
      </c>
      <c r="G10" s="678" t="s">
        <v>119</v>
      </c>
      <c r="H10" s="679"/>
      <c r="I10" s="116"/>
      <c r="J10" s="117"/>
      <c r="K10" s="111"/>
      <c r="L10" s="11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2:25" ht="19.5" customHeight="1">
      <c r="B11" s="14">
        <v>1</v>
      </c>
      <c r="C11" s="132" t="s">
        <v>120</v>
      </c>
      <c r="D11" s="120" t="s">
        <v>119</v>
      </c>
      <c r="E11" s="31">
        <v>1</v>
      </c>
      <c r="F11" s="24">
        <v>240</v>
      </c>
      <c r="G11" s="24">
        <v>2.2</v>
      </c>
      <c r="H11" s="24"/>
      <c r="I11" s="136">
        <v>0.617</v>
      </c>
      <c r="J11" s="87" t="s">
        <v>105</v>
      </c>
      <c r="K11" s="94">
        <f>E11*F11*G11*I11</f>
        <v>325.776</v>
      </c>
      <c r="L11" s="15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</row>
    <row r="12" spans="2:25" ht="19.5" customHeight="1">
      <c r="B12" s="14">
        <v>2</v>
      </c>
      <c r="C12" s="132" t="s">
        <v>121</v>
      </c>
      <c r="D12" s="120" t="s">
        <v>119</v>
      </c>
      <c r="E12" s="50">
        <v>1</v>
      </c>
      <c r="F12" s="3">
        <v>96</v>
      </c>
      <c r="G12" s="3">
        <v>2.6</v>
      </c>
      <c r="H12" s="3"/>
      <c r="I12" s="137">
        <v>0.617</v>
      </c>
      <c r="J12" s="87" t="s">
        <v>105</v>
      </c>
      <c r="K12" s="94">
        <f>E12*F12*G12*I12</f>
        <v>154.00320000000002</v>
      </c>
      <c r="L12" s="15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2:25" ht="19.5" customHeight="1" thickBot="1">
      <c r="B13" s="14">
        <v>3</v>
      </c>
      <c r="C13" s="132" t="s">
        <v>122</v>
      </c>
      <c r="D13" s="433" t="s">
        <v>119</v>
      </c>
      <c r="E13" s="51">
        <v>3</v>
      </c>
      <c r="F13" s="5">
        <v>40</v>
      </c>
      <c r="G13" s="5">
        <v>4.75</v>
      </c>
      <c r="H13" s="5"/>
      <c r="I13" s="134">
        <v>0.395</v>
      </c>
      <c r="J13" s="88" t="s">
        <v>105</v>
      </c>
      <c r="K13" s="121">
        <f>E13*F13*G13*I13</f>
        <v>225.15</v>
      </c>
      <c r="L13" s="15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2:25" ht="19.5" customHeight="1" thickBot="1">
      <c r="B14" s="14"/>
      <c r="C14" s="432"/>
      <c r="D14" s="389" t="s">
        <v>45</v>
      </c>
      <c r="E14" s="76"/>
      <c r="F14" s="46" t="s">
        <v>27</v>
      </c>
      <c r="G14" s="602" t="s">
        <v>104</v>
      </c>
      <c r="H14" s="602"/>
      <c r="I14" s="685" t="s">
        <v>105</v>
      </c>
      <c r="J14" s="685"/>
      <c r="K14" s="396">
        <f>SUM(K1:K13)</f>
        <v>704.9292</v>
      </c>
      <c r="L14" s="86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2:25" ht="19.5" customHeight="1" thickBot="1">
      <c r="B15" s="14"/>
      <c r="C15" s="143"/>
      <c r="D15" s="122"/>
      <c r="E15" s="38"/>
      <c r="F15" s="24"/>
      <c r="G15" s="24"/>
      <c r="H15" s="24"/>
      <c r="I15" s="23"/>
      <c r="J15" s="138"/>
      <c r="K15" s="52"/>
      <c r="L15" s="15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2:25" ht="36" customHeight="1" thickBot="1">
      <c r="B16" s="81"/>
      <c r="C16" s="686" t="s">
        <v>124</v>
      </c>
      <c r="D16" s="687"/>
      <c r="E16" s="688"/>
      <c r="F16" s="109" t="s">
        <v>27</v>
      </c>
      <c r="G16" s="678" t="s">
        <v>125</v>
      </c>
      <c r="H16" s="679"/>
      <c r="I16" s="18"/>
      <c r="J16" s="87"/>
      <c r="K16" s="94"/>
      <c r="L16" s="15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 ht="19.5" customHeight="1">
      <c r="B17" s="14">
        <v>1</v>
      </c>
      <c r="C17" s="144" t="s">
        <v>126</v>
      </c>
      <c r="D17" s="120" t="s">
        <v>125</v>
      </c>
      <c r="E17" s="31"/>
      <c r="F17" s="3"/>
      <c r="G17" s="3"/>
      <c r="H17" s="3"/>
      <c r="I17" s="18"/>
      <c r="J17" s="88" t="s">
        <v>105</v>
      </c>
      <c r="K17" s="94">
        <f>K13</f>
        <v>225.15</v>
      </c>
      <c r="L17" s="15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2:25" ht="19.5" customHeight="1" thickBot="1">
      <c r="B18" s="14">
        <v>2</v>
      </c>
      <c r="C18" s="144" t="s">
        <v>127</v>
      </c>
      <c r="D18" s="122" t="s">
        <v>125</v>
      </c>
      <c r="E18" s="51"/>
      <c r="F18" s="5"/>
      <c r="G18" s="5"/>
      <c r="H18" s="5"/>
      <c r="I18" s="19"/>
      <c r="J18" s="88" t="s">
        <v>105</v>
      </c>
      <c r="K18" s="121">
        <f>'متره ص(10)'!K22+'متره ص(10)'!K23+'متره ص(10)'!K24</f>
        <v>915.2160000000001</v>
      </c>
      <c r="L18" s="15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2:25" ht="19.5" customHeight="1" thickBot="1">
      <c r="B19" s="14"/>
      <c r="C19" s="430"/>
      <c r="D19" s="389" t="s">
        <v>45</v>
      </c>
      <c r="E19" s="76"/>
      <c r="F19" s="46" t="s">
        <v>27</v>
      </c>
      <c r="G19" s="602" t="s">
        <v>125</v>
      </c>
      <c r="H19" s="602"/>
      <c r="I19" s="685" t="s">
        <v>105</v>
      </c>
      <c r="J19" s="685"/>
      <c r="K19" s="411">
        <f>SUM(K17:K18)</f>
        <v>1140.3660000000002</v>
      </c>
      <c r="L19" s="86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2:25" ht="19.5" customHeight="1" thickBot="1">
      <c r="B20" s="14"/>
      <c r="C20" s="157"/>
      <c r="D20" s="156"/>
      <c r="E20" s="431"/>
      <c r="F20" s="37"/>
      <c r="G20" s="37"/>
      <c r="H20" s="37"/>
      <c r="I20" s="23"/>
      <c r="J20" s="138"/>
      <c r="K20" s="72"/>
      <c r="L20" s="135"/>
      <c r="N20" s="128"/>
      <c r="O20" s="128"/>
      <c r="P20" s="128"/>
      <c r="Q20" s="128"/>
      <c r="R20" s="128"/>
      <c r="S20" s="126"/>
      <c r="T20" s="128"/>
      <c r="U20" s="128"/>
      <c r="V20" s="128"/>
      <c r="W20" s="128"/>
      <c r="X20" s="128"/>
      <c r="Y20" s="128"/>
    </row>
    <row r="21" spans="2:25" ht="36" customHeight="1" thickBot="1">
      <c r="B21" s="81"/>
      <c r="C21" s="689" t="s">
        <v>103</v>
      </c>
      <c r="D21" s="690"/>
      <c r="E21" s="691"/>
      <c r="F21" s="115" t="s">
        <v>27</v>
      </c>
      <c r="G21" s="678" t="s">
        <v>104</v>
      </c>
      <c r="H21" s="679"/>
      <c r="I21" s="18"/>
      <c r="J21" s="87"/>
      <c r="K21" s="121"/>
      <c r="L21" s="15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2:25" ht="19.5" customHeight="1">
      <c r="B22" s="14">
        <v>1</v>
      </c>
      <c r="C22" s="132" t="s">
        <v>113</v>
      </c>
      <c r="D22" s="120" t="s">
        <v>104</v>
      </c>
      <c r="E22" s="31">
        <v>1</v>
      </c>
      <c r="F22" s="24">
        <v>36</v>
      </c>
      <c r="G22" s="24">
        <v>14.1</v>
      </c>
      <c r="H22" s="24"/>
      <c r="I22" s="18">
        <v>2</v>
      </c>
      <c r="J22" s="87" t="s">
        <v>105</v>
      </c>
      <c r="K22" s="94">
        <f>E22*F22*G22*I22</f>
        <v>1015.1999999999999</v>
      </c>
      <c r="L22" s="15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2:25" ht="21.75" customHeight="1" thickBot="1">
      <c r="B23" s="14">
        <v>2</v>
      </c>
      <c r="C23" s="132" t="s">
        <v>112</v>
      </c>
      <c r="D23" s="120" t="s">
        <v>104</v>
      </c>
      <c r="E23" s="50">
        <v>1</v>
      </c>
      <c r="F23" s="3">
        <v>64</v>
      </c>
      <c r="G23" s="3">
        <v>10.7</v>
      </c>
      <c r="H23" s="3"/>
      <c r="I23" s="18">
        <v>2</v>
      </c>
      <c r="J23" s="87" t="s">
        <v>105</v>
      </c>
      <c r="K23" s="94">
        <f>F23*G23*I23</f>
        <v>1369.6</v>
      </c>
      <c r="L23" s="145"/>
      <c r="M23" s="1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</row>
    <row r="24" spans="2:12" ht="33" customHeight="1" thickBot="1">
      <c r="B24" s="596" t="s">
        <v>14</v>
      </c>
      <c r="C24" s="611"/>
      <c r="D24" s="611"/>
      <c r="E24" s="610" t="s">
        <v>15</v>
      </c>
      <c r="F24" s="611"/>
      <c r="G24" s="611"/>
      <c r="H24" s="611"/>
      <c r="I24" s="597"/>
      <c r="J24" s="610" t="s">
        <v>16</v>
      </c>
      <c r="K24" s="611"/>
      <c r="L24" s="608"/>
    </row>
    <row r="25" spans="1:14" ht="31.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</row>
    <row r="26" spans="1:14" ht="31.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</row>
    <row r="27" spans="1:14" ht="31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  <row r="28" spans="1:14" ht="31.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</row>
    <row r="29" spans="1:14" ht="31.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1:14" ht="31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</row>
    <row r="31" spans="1:14" ht="31.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</row>
    <row r="32" spans="1:14" ht="31.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</row>
    <row r="33" spans="1:14" ht="31.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  <row r="34" spans="1:14" ht="31.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</row>
    <row r="35" spans="1:14" ht="31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</row>
    <row r="36" spans="1:14" ht="31.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</row>
    <row r="37" spans="1:14" ht="31.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</row>
    <row r="38" spans="1:14" ht="31.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1:14" ht="31.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ht="31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</row>
    <row r="41" spans="1:14" ht="31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</row>
    <row r="42" spans="1:14" ht="31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ht="31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</row>
    <row r="44" spans="1:14" ht="31.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</row>
    <row r="45" spans="1:14" ht="31.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ht="12.7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14" ht="12.7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:14" ht="12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</row>
    <row r="52" spans="1:14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</row>
    <row r="53" spans="1:14" ht="12.7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</row>
    <row r="54" spans="1:14" ht="12.7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</row>
    <row r="55" spans="1:14" ht="12.7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</row>
    <row r="56" spans="1:14" ht="12.7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</row>
    <row r="57" spans="1:14" ht="12.7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</row>
    <row r="58" spans="1:14" ht="12.7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1:14" ht="12.7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4" ht="12.7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ht="12.7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</row>
    <row r="62" spans="1:14" ht="12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</row>
    <row r="63" spans="1:14" ht="12.7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</row>
    <row r="64" spans="1:14" ht="12.7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</row>
    <row r="65" spans="1:14" ht="12.7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</row>
    <row r="66" spans="1:14" ht="12.7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</row>
    <row r="67" spans="1:14" ht="12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</row>
    <row r="68" spans="1:14" ht="12.7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</row>
    <row r="69" spans="1:14" ht="12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</row>
    <row r="70" spans="1:14" ht="12.7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4" ht="12.7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</row>
    <row r="72" spans="1:14" ht="12.7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</row>
    <row r="73" spans="1:14" ht="12.7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</row>
    <row r="74" spans="1:14" ht="12.7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</row>
    <row r="75" spans="1:14" ht="12.7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</row>
    <row r="76" spans="1:14" ht="12.7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</row>
    <row r="77" spans="1:14" ht="12.7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</row>
    <row r="78" spans="1:14" ht="12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</row>
    <row r="79" spans="1:14" ht="12.7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</row>
    <row r="80" spans="1:14" ht="12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</row>
    <row r="81" spans="1:14" ht="12.7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</row>
    <row r="82" spans="1:14" ht="12.7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</row>
    <row r="83" spans="1:14" ht="12.7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</row>
    <row r="84" spans="1:14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</row>
    <row r="85" spans="1:14" ht="12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</row>
    <row r="86" spans="1:14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</row>
    <row r="87" spans="1:14" ht="12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</row>
    <row r="88" spans="1:14" ht="12.7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</row>
    <row r="89" spans="1:14" ht="12.7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</row>
    <row r="90" spans="1:14" ht="12.7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</row>
    <row r="91" spans="1:14" ht="12.7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</row>
    <row r="92" spans="1:14" ht="12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</row>
    <row r="93" spans="1:14" ht="12.7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</row>
    <row r="94" spans="1:14" ht="12.7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</row>
    <row r="95" spans="1:14" ht="12.7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</row>
    <row r="96" spans="1:14" ht="12.7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</row>
    <row r="97" spans="1:14" ht="12.7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</row>
    <row r="98" spans="1:14" ht="12.7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</row>
    <row r="99" spans="1:14" ht="12.7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</row>
    <row r="100" spans="1:14" ht="12.7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</row>
  </sheetData>
  <mergeCells count="28">
    <mergeCell ref="G21:H21"/>
    <mergeCell ref="G16:H16"/>
    <mergeCell ref="G19:H19"/>
    <mergeCell ref="I19:J19"/>
    <mergeCell ref="B24:D24"/>
    <mergeCell ref="J24:L24"/>
    <mergeCell ref="G7:G8"/>
    <mergeCell ref="H7:H8"/>
    <mergeCell ref="J7:J8"/>
    <mergeCell ref="E24:I24"/>
    <mergeCell ref="G10:H10"/>
    <mergeCell ref="C10:E10"/>
    <mergeCell ref="C9:D9"/>
    <mergeCell ref="C21:E21"/>
    <mergeCell ref="E2:I2"/>
    <mergeCell ref="E3:I3"/>
    <mergeCell ref="E4:I4"/>
    <mergeCell ref="C2:D3"/>
    <mergeCell ref="C4:D4"/>
    <mergeCell ref="G14:H14"/>
    <mergeCell ref="I14:J14"/>
    <mergeCell ref="C16:E16"/>
    <mergeCell ref="B5:M5"/>
    <mergeCell ref="B6:L6"/>
    <mergeCell ref="C7:C8"/>
    <mergeCell ref="I7:I8"/>
    <mergeCell ref="L7:L8"/>
    <mergeCell ref="B7:B8"/>
  </mergeCells>
  <printOptions horizontalCentered="1" verticalCentered="1"/>
  <pageMargins left="0.25" right="1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nosazi</dc:creator>
  <cp:keywords/>
  <dc:description/>
  <cp:lastModifiedBy>Omid</cp:lastModifiedBy>
  <cp:lastPrinted>2007-06-01T01:47:03Z</cp:lastPrinted>
  <dcterms:created xsi:type="dcterms:W3CDTF">2002-07-10T04:19:21Z</dcterms:created>
  <dcterms:modified xsi:type="dcterms:W3CDTF">2009-11-09T17:34:19Z</dcterms:modified>
  <cp:category/>
  <cp:version/>
  <cp:contentType/>
  <cp:contentStatus/>
</cp:coreProperties>
</file>